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2142\Desktop\作品集\"/>
    </mc:Choice>
  </mc:AlternateContent>
  <xr:revisionPtr revIDLastSave="0" documentId="13_ncr:1_{F2AC09DC-D128-4CC8-8DF9-C40BD7353C99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IS" sheetId="1" r:id="rId1"/>
    <sheet name="BS" sheetId="2" r:id="rId2"/>
    <sheet name="proforma" sheetId="3" r:id="rId3"/>
    <sheet name="WACC" sheetId="7" r:id="rId4"/>
    <sheet name="Assumptions" sheetId="4" r:id="rId5"/>
    <sheet name="Depreciation" sheetId="5" r:id="rId6"/>
  </sheets>
  <externalReferences>
    <externalReference r:id="rId7"/>
  </externalReferences>
  <calcPr calcId="181029"/>
</workbook>
</file>

<file path=xl/calcChain.xml><?xml version="1.0" encoding="utf-8"?>
<calcChain xmlns="http://schemas.openxmlformats.org/spreadsheetml/2006/main">
  <c r="U103" i="3" l="1"/>
  <c r="Z97" i="3"/>
  <c r="Y97" i="3" s="1"/>
  <c r="X97" i="3" s="1"/>
  <c r="W97" i="3" s="1"/>
  <c r="V97" i="3" s="1"/>
  <c r="O88" i="3"/>
  <c r="F24" i="7"/>
  <c r="F23" i="7"/>
  <c r="F18" i="7"/>
  <c r="F17" i="7"/>
  <c r="D30" i="1"/>
  <c r="E30" i="1"/>
  <c r="F30" i="1"/>
  <c r="G30" i="1"/>
  <c r="C30" i="1"/>
  <c r="L18" i="3"/>
  <c r="P18" i="3" s="1"/>
  <c r="L83" i="3"/>
  <c r="P83" i="3" s="1"/>
  <c r="L71" i="3"/>
  <c r="Q71" i="3" s="1"/>
  <c r="R71" i="3" s="1"/>
  <c r="S71" i="3" s="1"/>
  <c r="T71" i="3" s="1"/>
  <c r="O16" i="3"/>
  <c r="O15" i="3" s="1"/>
  <c r="L22" i="4"/>
  <c r="M22" i="4"/>
  <c r="N22" i="4"/>
  <c r="O22" i="4"/>
  <c r="K22" i="4"/>
  <c r="K23" i="4" s="1"/>
  <c r="L72" i="3" s="1"/>
  <c r="L70" i="3"/>
  <c r="D51" i="4"/>
  <c r="H50" i="4"/>
  <c r="E50" i="4"/>
  <c r="F50" i="4"/>
  <c r="G50" i="4"/>
  <c r="D50" i="4"/>
  <c r="L82" i="3"/>
  <c r="P82" i="3" s="1"/>
  <c r="Q82" i="3" s="1"/>
  <c r="R82" i="3" s="1"/>
  <c r="S82" i="3" s="1"/>
  <c r="T82" i="3" s="1"/>
  <c r="L79" i="3"/>
  <c r="P79" i="3" s="1"/>
  <c r="Q79" i="3" s="1"/>
  <c r="R79" i="3" s="1"/>
  <c r="S79" i="3" s="1"/>
  <c r="T79" i="3" s="1"/>
  <c r="T77" i="3" s="1"/>
  <c r="T76" i="3" s="1"/>
  <c r="L67" i="3"/>
  <c r="R44" i="4"/>
  <c r="S43" i="4"/>
  <c r="T43" i="4"/>
  <c r="U43" i="4"/>
  <c r="V43" i="4"/>
  <c r="R43" i="4"/>
  <c r="L63" i="3"/>
  <c r="K44" i="4"/>
  <c r="L43" i="4"/>
  <c r="M43" i="4"/>
  <c r="N43" i="4"/>
  <c r="O43" i="4"/>
  <c r="K43" i="4"/>
  <c r="L61" i="3"/>
  <c r="P61" i="3" s="1"/>
  <c r="Q61" i="3" s="1"/>
  <c r="R61" i="3" s="1"/>
  <c r="S61" i="3" s="1"/>
  <c r="T61" i="3" s="1"/>
  <c r="L60" i="3"/>
  <c r="D44" i="4"/>
  <c r="E43" i="4"/>
  <c r="F43" i="4"/>
  <c r="G43" i="4"/>
  <c r="H43" i="4"/>
  <c r="D43" i="4"/>
  <c r="L62" i="3"/>
  <c r="L52" i="3"/>
  <c r="P52" i="3" s="1"/>
  <c r="Q52" i="3" s="1"/>
  <c r="R52" i="3" s="1"/>
  <c r="S52" i="3" s="1"/>
  <c r="L51" i="3"/>
  <c r="R37" i="4"/>
  <c r="S36" i="4"/>
  <c r="T36" i="4"/>
  <c r="U36" i="4"/>
  <c r="V36" i="4"/>
  <c r="R36" i="4"/>
  <c r="O77" i="3"/>
  <c r="O76" i="3" s="1"/>
  <c r="O75" i="3" s="1"/>
  <c r="O74" i="3" s="1"/>
  <c r="O69" i="3"/>
  <c r="O64" i="3"/>
  <c r="O59" i="3"/>
  <c r="O58" i="3" s="1"/>
  <c r="O48" i="3"/>
  <c r="O47" i="3" s="1"/>
  <c r="O43" i="3" s="1"/>
  <c r="O38" i="3"/>
  <c r="O35" i="3" s="1"/>
  <c r="L50" i="3"/>
  <c r="R30" i="4"/>
  <c r="S29" i="4"/>
  <c r="T29" i="4"/>
  <c r="U29" i="4"/>
  <c r="V29" i="4"/>
  <c r="R29" i="4"/>
  <c r="S22" i="4"/>
  <c r="T22" i="4"/>
  <c r="U22" i="4"/>
  <c r="V22" i="4"/>
  <c r="R22" i="4"/>
  <c r="R23" i="4" s="1"/>
  <c r="L45" i="3" s="1"/>
  <c r="L41" i="3"/>
  <c r="R16" i="4"/>
  <c r="S15" i="4"/>
  <c r="T15" i="4"/>
  <c r="U15" i="4"/>
  <c r="V15" i="4"/>
  <c r="R15" i="4"/>
  <c r="L39" i="3"/>
  <c r="R9" i="4"/>
  <c r="S8" i="4"/>
  <c r="T8" i="4"/>
  <c r="U8" i="4"/>
  <c r="V8" i="4"/>
  <c r="R8" i="4"/>
  <c r="L40" i="3"/>
  <c r="L35" i="4"/>
  <c r="L36" i="4" s="1"/>
  <c r="M35" i="4"/>
  <c r="M36" i="4" s="1"/>
  <c r="N35" i="4"/>
  <c r="N36" i="4" s="1"/>
  <c r="O35" i="4"/>
  <c r="O36" i="4" s="1"/>
  <c r="K35" i="4"/>
  <c r="K36" i="4" s="1"/>
  <c r="L54" i="3"/>
  <c r="T54" i="3" s="1"/>
  <c r="L53" i="3"/>
  <c r="T53" i="3" s="1"/>
  <c r="L66" i="3"/>
  <c r="P66" i="3" s="1"/>
  <c r="Q66" i="3" s="1"/>
  <c r="R66" i="3" s="1"/>
  <c r="S66" i="3" s="1"/>
  <c r="T66" i="3" s="1"/>
  <c r="L65" i="3"/>
  <c r="P65" i="3" s="1"/>
  <c r="Q65" i="3" s="1"/>
  <c r="L26" i="3"/>
  <c r="P26" i="3" s="1"/>
  <c r="Q26" i="3" s="1"/>
  <c r="R26" i="3" s="1"/>
  <c r="S26" i="3" s="1"/>
  <c r="T26" i="3" s="1"/>
  <c r="L24" i="3"/>
  <c r="O97" i="3" s="1"/>
  <c r="P97" i="3" s="1"/>
  <c r="Q97" i="3" s="1"/>
  <c r="R97" i="3" s="1"/>
  <c r="S97" i="3" s="1"/>
  <c r="K30" i="4"/>
  <c r="L29" i="4"/>
  <c r="M29" i="4"/>
  <c r="N29" i="4"/>
  <c r="O29" i="4"/>
  <c r="K29" i="4"/>
  <c r="L20" i="3"/>
  <c r="P20" i="3" s="1"/>
  <c r="L21" i="3"/>
  <c r="P21" i="3" s="1"/>
  <c r="L19" i="3"/>
  <c r="P19" i="3" s="1"/>
  <c r="L12" i="3"/>
  <c r="K16" i="4"/>
  <c r="L15" i="4"/>
  <c r="M15" i="4"/>
  <c r="N15" i="4"/>
  <c r="O15" i="4"/>
  <c r="K15" i="4"/>
  <c r="L11" i="3"/>
  <c r="K9" i="4"/>
  <c r="L8" i="4"/>
  <c r="M8" i="4"/>
  <c r="N8" i="4"/>
  <c r="O8" i="4"/>
  <c r="K8" i="4"/>
  <c r="O10" i="3"/>
  <c r="O8" i="3"/>
  <c r="I77" i="3"/>
  <c r="I76" i="3" s="1"/>
  <c r="I75" i="3" s="1"/>
  <c r="I74" i="3" s="1"/>
  <c r="H77" i="3"/>
  <c r="H76" i="3" s="1"/>
  <c r="H75" i="3" s="1"/>
  <c r="H74" i="3" s="1"/>
  <c r="G77" i="3"/>
  <c r="G76" i="3" s="1"/>
  <c r="G75" i="3" s="1"/>
  <c r="G74" i="3" s="1"/>
  <c r="F77" i="3"/>
  <c r="F76" i="3" s="1"/>
  <c r="F75" i="3" s="1"/>
  <c r="F74" i="3" s="1"/>
  <c r="E77" i="3"/>
  <c r="E76" i="3" s="1"/>
  <c r="E75" i="3" s="1"/>
  <c r="E74" i="3" s="1"/>
  <c r="I69" i="3"/>
  <c r="H69" i="3"/>
  <c r="G69" i="3"/>
  <c r="F69" i="3"/>
  <c r="E69" i="3"/>
  <c r="I64" i="3"/>
  <c r="H64" i="3"/>
  <c r="G64" i="3"/>
  <c r="F64" i="3"/>
  <c r="E64" i="3"/>
  <c r="I59" i="3"/>
  <c r="I58" i="3" s="1"/>
  <c r="H59" i="3"/>
  <c r="H58" i="3" s="1"/>
  <c r="G59" i="3"/>
  <c r="G58" i="3" s="1"/>
  <c r="F59" i="3"/>
  <c r="F58" i="3" s="1"/>
  <c r="E59" i="3"/>
  <c r="E58" i="3" s="1"/>
  <c r="I48" i="3"/>
  <c r="I47" i="3" s="1"/>
  <c r="I43" i="3" s="1"/>
  <c r="H48" i="3"/>
  <c r="H47" i="3" s="1"/>
  <c r="H43" i="3" s="1"/>
  <c r="G48" i="3"/>
  <c r="G47" i="3" s="1"/>
  <c r="G43" i="3" s="1"/>
  <c r="F48" i="3"/>
  <c r="F47" i="3" s="1"/>
  <c r="F43" i="3" s="1"/>
  <c r="E48" i="3"/>
  <c r="E47" i="3" s="1"/>
  <c r="E44" i="3"/>
  <c r="I38" i="3"/>
  <c r="I35" i="3" s="1"/>
  <c r="H38" i="3"/>
  <c r="H35" i="3" s="1"/>
  <c r="G38" i="3"/>
  <c r="G35" i="3" s="1"/>
  <c r="F38" i="3"/>
  <c r="F35" i="3" s="1"/>
  <c r="E38" i="3"/>
  <c r="E35" i="3" s="1"/>
  <c r="L78" i="3"/>
  <c r="L49" i="3"/>
  <c r="D41" i="2"/>
  <c r="D36" i="2"/>
  <c r="G10" i="2"/>
  <c r="F10" i="2"/>
  <c r="F7" i="2" s="1"/>
  <c r="C36" i="2"/>
  <c r="C10" i="2"/>
  <c r="I15" i="3"/>
  <c r="H15" i="3"/>
  <c r="G15" i="3"/>
  <c r="F15" i="3"/>
  <c r="E15" i="3"/>
  <c r="I10" i="3"/>
  <c r="H10" i="3"/>
  <c r="G10" i="3"/>
  <c r="F10" i="3"/>
  <c r="E10" i="3"/>
  <c r="I8" i="3"/>
  <c r="H8" i="3"/>
  <c r="G8" i="3"/>
  <c r="F8" i="3"/>
  <c r="E8" i="3"/>
  <c r="G15" i="1"/>
  <c r="L6" i="3"/>
  <c r="P6" i="3" s="1"/>
  <c r="P12" i="3" s="1"/>
  <c r="E24" i="5"/>
  <c r="I18" i="5"/>
  <c r="I19" i="5"/>
  <c r="F18" i="5"/>
  <c r="G18" i="5"/>
  <c r="H18" i="5"/>
  <c r="F19" i="5"/>
  <c r="G19" i="5"/>
  <c r="H19" i="5"/>
  <c r="E19" i="5"/>
  <c r="E18" i="5"/>
  <c r="E23" i="5" s="1"/>
  <c r="I12" i="5"/>
  <c r="I11" i="5"/>
  <c r="L5" i="3"/>
  <c r="P5" i="3" s="1"/>
  <c r="Q5" i="3" s="1"/>
  <c r="L7" i="3"/>
  <c r="D12" i="4"/>
  <c r="D9" i="4"/>
  <c r="D8" i="4"/>
  <c r="E36" i="4"/>
  <c r="F36" i="4"/>
  <c r="G36" i="4"/>
  <c r="H36" i="4"/>
  <c r="D36" i="4"/>
  <c r="D37" i="4" s="1"/>
  <c r="D10" i="4"/>
  <c r="D11" i="4" s="1"/>
  <c r="E7" i="4"/>
  <c r="F7" i="4"/>
  <c r="G7" i="4"/>
  <c r="H7" i="4"/>
  <c r="L80" i="3"/>
  <c r="G49" i="2"/>
  <c r="G48" i="2" s="1"/>
  <c r="G47" i="2" s="1"/>
  <c r="G46" i="2" s="1"/>
  <c r="F49" i="2"/>
  <c r="F48" i="2" s="1"/>
  <c r="F47" i="2" s="1"/>
  <c r="F46" i="2" s="1"/>
  <c r="E49" i="2"/>
  <c r="E48" i="2" s="1"/>
  <c r="E47" i="2" s="1"/>
  <c r="E46" i="2" s="1"/>
  <c r="D49" i="2"/>
  <c r="D48" i="2" s="1"/>
  <c r="D47" i="2" s="1"/>
  <c r="D46" i="2" s="1"/>
  <c r="C49" i="2"/>
  <c r="C48" i="2" s="1"/>
  <c r="C47" i="2" s="1"/>
  <c r="C46" i="2" s="1"/>
  <c r="G41" i="2"/>
  <c r="F41" i="2"/>
  <c r="E41" i="2"/>
  <c r="C41" i="2"/>
  <c r="G36" i="2"/>
  <c r="F36" i="2"/>
  <c r="E36" i="2"/>
  <c r="G31" i="2"/>
  <c r="G30" i="2" s="1"/>
  <c r="F31" i="2"/>
  <c r="F30" i="2" s="1"/>
  <c r="E31" i="2"/>
  <c r="E30" i="2" s="1"/>
  <c r="D31" i="2"/>
  <c r="D30" i="2" s="1"/>
  <c r="C31" i="2"/>
  <c r="C30" i="2" s="1"/>
  <c r="G20" i="2"/>
  <c r="G19" i="2" s="1"/>
  <c r="F20" i="2"/>
  <c r="F19" i="2" s="1"/>
  <c r="E20" i="2"/>
  <c r="E19" i="2" s="1"/>
  <c r="E15" i="2" s="1"/>
  <c r="D20" i="2"/>
  <c r="D19" i="2" s="1"/>
  <c r="D15" i="2" s="1"/>
  <c r="C20" i="2"/>
  <c r="C19" i="2" s="1"/>
  <c r="C16" i="2"/>
  <c r="E10" i="2"/>
  <c r="D10" i="2"/>
  <c r="C7" i="2"/>
  <c r="C8" i="1"/>
  <c r="D8" i="1"/>
  <c r="E8" i="1"/>
  <c r="F8" i="1"/>
  <c r="G8" i="1"/>
  <c r="C10" i="1"/>
  <c r="D10" i="1"/>
  <c r="E10" i="1"/>
  <c r="F10" i="1"/>
  <c r="G10" i="1"/>
  <c r="C15" i="1"/>
  <c r="D15" i="1"/>
  <c r="E15" i="1"/>
  <c r="F15" i="1"/>
  <c r="E9" i="4"/>
  <c r="E11" i="4"/>
  <c r="E8" i="4"/>
  <c r="E12" i="4"/>
  <c r="U102" i="3" l="1"/>
  <c r="U101" i="3" s="1"/>
  <c r="U100" i="3" s="1"/>
  <c r="U99" i="3" s="1"/>
  <c r="U98" i="3" s="1"/>
  <c r="U104" i="3"/>
  <c r="U105" i="3" s="1"/>
  <c r="U106" i="3" s="1"/>
  <c r="U107" i="3" s="1"/>
  <c r="U108" i="3" s="1"/>
  <c r="AB97" i="3"/>
  <c r="AC97" i="3" s="1"/>
  <c r="AD97" i="3" s="1"/>
  <c r="AE97" i="3" s="1"/>
  <c r="AF97" i="3" s="1"/>
  <c r="F25" i="7"/>
  <c r="F26" i="7" s="1"/>
  <c r="O87" i="3" s="1"/>
  <c r="O92" i="3"/>
  <c r="E13" i="1"/>
  <c r="E22" i="1" s="1"/>
  <c r="E25" i="1" s="1"/>
  <c r="E27" i="1" s="1"/>
  <c r="C13" i="1"/>
  <c r="Q18" i="3"/>
  <c r="R18" i="3" s="1"/>
  <c r="S18" i="3" s="1"/>
  <c r="T18" i="3"/>
  <c r="Q45" i="3"/>
  <c r="S77" i="3"/>
  <c r="S76" i="3" s="1"/>
  <c r="R77" i="3"/>
  <c r="R76" i="3" s="1"/>
  <c r="P77" i="3"/>
  <c r="P76" i="3" s="1"/>
  <c r="H57" i="3"/>
  <c r="H56" i="3" s="1"/>
  <c r="Q72" i="3"/>
  <c r="I57" i="3"/>
  <c r="I56" i="3" s="1"/>
  <c r="T83" i="3"/>
  <c r="Q83" i="3"/>
  <c r="R83" i="3" s="1"/>
  <c r="S83" i="3" s="1"/>
  <c r="Q77" i="3"/>
  <c r="Q76" i="3" s="1"/>
  <c r="Q41" i="3"/>
  <c r="Q60" i="3"/>
  <c r="Q59" i="3" s="1"/>
  <c r="E57" i="3"/>
  <c r="E56" i="3" s="1"/>
  <c r="F57" i="3"/>
  <c r="F56" i="3" s="1"/>
  <c r="G57" i="3"/>
  <c r="G56" i="3" s="1"/>
  <c r="P50" i="3"/>
  <c r="P48" i="3" s="1"/>
  <c r="R53" i="3"/>
  <c r="Q39" i="3"/>
  <c r="Q40" i="3" s="1"/>
  <c r="Q70" i="3"/>
  <c r="Q67" i="3"/>
  <c r="Q50" i="3"/>
  <c r="Q48" i="3" s="1"/>
  <c r="Q51" i="3" s="1"/>
  <c r="P70" i="3"/>
  <c r="I34" i="3"/>
  <c r="H13" i="3"/>
  <c r="H22" i="3" s="1"/>
  <c r="H25" i="3" s="1"/>
  <c r="I13" i="3"/>
  <c r="I22" i="3" s="1"/>
  <c r="I25" i="3" s="1"/>
  <c r="O57" i="3"/>
  <c r="O56" i="3" s="1"/>
  <c r="O104" i="3" s="1"/>
  <c r="Q64" i="3"/>
  <c r="R65" i="3"/>
  <c r="P41" i="3"/>
  <c r="T52" i="3"/>
  <c r="P39" i="3"/>
  <c r="P40" i="3" s="1"/>
  <c r="P46" i="3"/>
  <c r="P53" i="3"/>
  <c r="Q53" i="3"/>
  <c r="P64" i="3"/>
  <c r="S53" i="3"/>
  <c r="P67" i="3"/>
  <c r="P71" i="3"/>
  <c r="P54" i="3"/>
  <c r="Q54" i="3"/>
  <c r="R54" i="3"/>
  <c r="P45" i="3"/>
  <c r="S54" i="3"/>
  <c r="P60" i="3"/>
  <c r="P59" i="3" s="1"/>
  <c r="P72" i="3"/>
  <c r="G34" i="3"/>
  <c r="E43" i="3"/>
  <c r="E34" i="3" s="1"/>
  <c r="E13" i="3"/>
  <c r="E22" i="3" s="1"/>
  <c r="E25" i="3" s="1"/>
  <c r="O13" i="3"/>
  <c r="O22" i="3" s="1"/>
  <c r="O25" i="3" s="1"/>
  <c r="H34" i="3"/>
  <c r="R5" i="3"/>
  <c r="R70" i="3" s="1"/>
  <c r="Q11" i="3"/>
  <c r="Q7" i="3"/>
  <c r="G13" i="3"/>
  <c r="G22" i="3" s="1"/>
  <c r="G25" i="3" s="1"/>
  <c r="P11" i="3"/>
  <c r="P10" i="3" s="1"/>
  <c r="P63" i="3" s="1"/>
  <c r="P7" i="3"/>
  <c r="P8" i="3" s="1"/>
  <c r="K37" i="4"/>
  <c r="L37" i="3" s="1"/>
  <c r="Q6" i="3"/>
  <c r="F34" i="3"/>
  <c r="F13" i="3"/>
  <c r="F22" i="3" s="1"/>
  <c r="F25" i="3" s="1"/>
  <c r="O34" i="3"/>
  <c r="C29" i="2"/>
  <c r="C28" i="2" s="1"/>
  <c r="F29" i="2"/>
  <c r="E29" i="2"/>
  <c r="E28" i="2" s="1"/>
  <c r="F15" i="2"/>
  <c r="G7" i="2"/>
  <c r="E7" i="2"/>
  <c r="E6" i="2" s="1"/>
  <c r="D7" i="2"/>
  <c r="D6" i="2" s="1"/>
  <c r="F6" i="2"/>
  <c r="C15" i="2"/>
  <c r="C6" i="2" s="1"/>
  <c r="F28" i="2"/>
  <c r="G29" i="2"/>
  <c r="G28" i="2" s="1"/>
  <c r="G15" i="2"/>
  <c r="D29" i="2"/>
  <c r="D28" i="2" s="1"/>
  <c r="C22" i="1"/>
  <c r="C25" i="1" s="1"/>
  <c r="C27" i="1" s="1"/>
  <c r="G13" i="1"/>
  <c r="G22" i="1" s="1"/>
  <c r="G25" i="1" s="1"/>
  <c r="G27" i="1" s="1"/>
  <c r="F13" i="1"/>
  <c r="F22" i="1" s="1"/>
  <c r="F25" i="1" s="1"/>
  <c r="F27" i="1" s="1"/>
  <c r="D13" i="1"/>
  <c r="D22" i="1" s="1"/>
  <c r="D25" i="1" s="1"/>
  <c r="D27" i="1" s="1"/>
  <c r="H23" i="5"/>
  <c r="G23" i="5"/>
  <c r="F23" i="5"/>
  <c r="I23" i="5"/>
  <c r="P13" i="3" l="1"/>
  <c r="P44" i="3"/>
  <c r="O95" i="3" s="1"/>
  <c r="P92" i="3"/>
  <c r="H27" i="3"/>
  <c r="H30" i="3"/>
  <c r="O27" i="3"/>
  <c r="E27" i="3"/>
  <c r="E30" i="3"/>
  <c r="I27" i="3"/>
  <c r="I30" i="3"/>
  <c r="G27" i="3"/>
  <c r="G30" i="3"/>
  <c r="F27" i="3"/>
  <c r="L29" i="3" s="1"/>
  <c r="O29" i="3" s="1"/>
  <c r="O30" i="3" s="1"/>
  <c r="F30" i="3"/>
  <c r="Q69" i="3"/>
  <c r="Q17" i="3"/>
  <c r="P69" i="3"/>
  <c r="P17" i="3"/>
  <c r="O96" i="3" s="1"/>
  <c r="P51" i="3"/>
  <c r="P47" i="3" s="1"/>
  <c r="P43" i="3" s="1"/>
  <c r="R17" i="3"/>
  <c r="Q47" i="3"/>
  <c r="Q38" i="3"/>
  <c r="R50" i="3"/>
  <c r="R48" i="3" s="1"/>
  <c r="Q46" i="3"/>
  <c r="Q44" i="3" s="1"/>
  <c r="R64" i="3"/>
  <c r="S65" i="3"/>
  <c r="R45" i="3"/>
  <c r="R67" i="3"/>
  <c r="R60" i="3"/>
  <c r="R59" i="3" s="1"/>
  <c r="R39" i="3"/>
  <c r="R72" i="3"/>
  <c r="R69" i="3" s="1"/>
  <c r="P37" i="3"/>
  <c r="Q37" i="3"/>
  <c r="P38" i="3"/>
  <c r="P58" i="3"/>
  <c r="P57" i="3" s="1"/>
  <c r="O94" i="3" s="1"/>
  <c r="R41" i="3"/>
  <c r="R6" i="3"/>
  <c r="Q12" i="3"/>
  <c r="Q8" i="3"/>
  <c r="Q10" i="3"/>
  <c r="Q63" i="3" s="1"/>
  <c r="Q58" i="3" s="1"/>
  <c r="Q57" i="3" s="1"/>
  <c r="P94" i="3" s="1"/>
  <c r="S5" i="3"/>
  <c r="R7" i="3"/>
  <c r="R11" i="3"/>
  <c r="G6" i="2"/>
  <c r="P95" i="3" l="1"/>
  <c r="Q43" i="3"/>
  <c r="Q16" i="3"/>
  <c r="Q15" i="3" s="1"/>
  <c r="P96" i="3"/>
  <c r="Q92" i="3"/>
  <c r="R16" i="3"/>
  <c r="R15" i="3" s="1"/>
  <c r="Q96" i="3"/>
  <c r="Q56" i="3"/>
  <c r="P56" i="3"/>
  <c r="R8" i="3"/>
  <c r="Q35" i="3"/>
  <c r="R46" i="3"/>
  <c r="R44" i="3" s="1"/>
  <c r="Q95" i="3" s="1"/>
  <c r="R40" i="3"/>
  <c r="R38" i="3" s="1"/>
  <c r="R37" i="3"/>
  <c r="R51" i="3"/>
  <c r="R47" i="3" s="1"/>
  <c r="S45" i="3"/>
  <c r="S67" i="3"/>
  <c r="S72" i="3"/>
  <c r="S60" i="3"/>
  <c r="S59" i="3" s="1"/>
  <c r="S50" i="3"/>
  <c r="S48" i="3" s="1"/>
  <c r="S70" i="3"/>
  <c r="S39" i="3"/>
  <c r="S41" i="3"/>
  <c r="T65" i="3"/>
  <c r="T64" i="3" s="1"/>
  <c r="S64" i="3"/>
  <c r="T5" i="3"/>
  <c r="S7" i="3"/>
  <c r="S11" i="3"/>
  <c r="Q13" i="3"/>
  <c r="Q22" i="3" s="1"/>
  <c r="S6" i="3"/>
  <c r="R12" i="3"/>
  <c r="R10" i="3" s="1"/>
  <c r="R43" i="3" l="1"/>
  <c r="S37" i="3"/>
  <c r="R92" i="3"/>
  <c r="Q34" i="3"/>
  <c r="S69" i="3"/>
  <c r="S17" i="3"/>
  <c r="S51" i="3"/>
  <c r="S47" i="3" s="1"/>
  <c r="R35" i="3"/>
  <c r="S40" i="3"/>
  <c r="S38" i="3" s="1"/>
  <c r="R13" i="3"/>
  <c r="R22" i="3" s="1"/>
  <c r="R63" i="3"/>
  <c r="R58" i="3" s="1"/>
  <c r="R57" i="3" s="1"/>
  <c r="Q24" i="3"/>
  <c r="Q25" i="3" s="1"/>
  <c r="P91" i="3" s="1"/>
  <c r="T45" i="3"/>
  <c r="T67" i="3"/>
  <c r="T50" i="3"/>
  <c r="T48" i="3" s="1"/>
  <c r="T70" i="3"/>
  <c r="T72" i="3"/>
  <c r="T41" i="3"/>
  <c r="T60" i="3"/>
  <c r="T59" i="3" s="1"/>
  <c r="T39" i="3"/>
  <c r="S46" i="3"/>
  <c r="S44" i="3" s="1"/>
  <c r="R95" i="3" s="1"/>
  <c r="T6" i="3"/>
  <c r="S12" i="3"/>
  <c r="S10" i="3" s="1"/>
  <c r="S63" i="3" s="1"/>
  <c r="S58" i="3" s="1"/>
  <c r="S57" i="3" s="1"/>
  <c r="S8" i="3"/>
  <c r="T7" i="3"/>
  <c r="T11" i="3"/>
  <c r="T8" i="3"/>
  <c r="S43" i="3" l="1"/>
  <c r="S35" i="3"/>
  <c r="R93" i="3" s="1"/>
  <c r="R56" i="3"/>
  <c r="Q94" i="3"/>
  <c r="S16" i="3"/>
  <c r="S15" i="3" s="1"/>
  <c r="R96" i="3"/>
  <c r="S56" i="3"/>
  <c r="R94" i="3"/>
  <c r="S92" i="3"/>
  <c r="R34" i="3"/>
  <c r="Q93" i="3"/>
  <c r="Q27" i="3"/>
  <c r="Q29" i="3" s="1"/>
  <c r="Q30" i="3" s="1"/>
  <c r="T69" i="3"/>
  <c r="T17" i="3"/>
  <c r="T51" i="3"/>
  <c r="T47" i="3" s="1"/>
  <c r="T12" i="3"/>
  <c r="T10" i="3" s="1"/>
  <c r="T63" i="3" s="1"/>
  <c r="T58" i="3" s="1"/>
  <c r="T57" i="3" s="1"/>
  <c r="T37" i="3"/>
  <c r="T40" i="3"/>
  <c r="T38" i="3" s="1"/>
  <c r="T46" i="3"/>
  <c r="T44" i="3" s="1"/>
  <c r="S95" i="3" s="1"/>
  <c r="R24" i="3"/>
  <c r="R25" i="3" s="1"/>
  <c r="Q91" i="3" s="1"/>
  <c r="S13" i="3"/>
  <c r="S22" i="3" l="1"/>
  <c r="T43" i="3"/>
  <c r="S34" i="3"/>
  <c r="Q98" i="3"/>
  <c r="T56" i="3"/>
  <c r="S94" i="3"/>
  <c r="T16" i="3"/>
  <c r="T15" i="3" s="1"/>
  <c r="S96" i="3"/>
  <c r="R27" i="3"/>
  <c r="R29" i="3" s="1"/>
  <c r="R30" i="3" s="1"/>
  <c r="T13" i="3"/>
  <c r="S24" i="3"/>
  <c r="S25" i="3" s="1"/>
  <c r="R91" i="3" s="1"/>
  <c r="R98" i="3" s="1"/>
  <c r="T35" i="3"/>
  <c r="T22" i="3" l="1"/>
  <c r="T24" i="3" s="1"/>
  <c r="T25" i="3" s="1"/>
  <c r="S91" i="3" s="1"/>
  <c r="T34" i="3"/>
  <c r="S93" i="3"/>
  <c r="S98" i="3" s="1"/>
  <c r="S100" i="3" s="1"/>
  <c r="O102" i="3" s="1"/>
  <c r="O105" i="3" s="1"/>
  <c r="O107" i="3" s="1"/>
  <c r="T27" i="3"/>
  <c r="T29" i="3" s="1"/>
  <c r="T30" i="3" s="1"/>
  <c r="S27" i="3"/>
  <c r="S29" i="3" s="1"/>
  <c r="S30" i="3" s="1"/>
  <c r="P16" i="3"/>
  <c r="P15" i="3" s="1"/>
  <c r="P22" i="3" s="1"/>
  <c r="U97" i="3" l="1"/>
  <c r="P24" i="3"/>
  <c r="P25" i="3" s="1"/>
  <c r="O91" i="3" s="1"/>
  <c r="P27" i="3" l="1"/>
  <c r="P29" i="3"/>
  <c r="P30" i="3" s="1"/>
  <c r="P81" i="3" s="1"/>
  <c r="P75" i="3" l="1"/>
  <c r="P74" i="3" s="1"/>
  <c r="Q81" i="3"/>
  <c r="Q75" i="3" l="1"/>
  <c r="Q74" i="3" s="1"/>
  <c r="R81" i="3"/>
  <c r="R75" i="3" l="1"/>
  <c r="R74" i="3" s="1"/>
  <c r="S81" i="3"/>
  <c r="T81" i="3" l="1"/>
  <c r="T75" i="3" s="1"/>
  <c r="T74" i="3" s="1"/>
  <c r="S75" i="3"/>
  <c r="S74" i="3" s="1"/>
  <c r="P35" i="3"/>
  <c r="P34" i="3" l="1"/>
  <c r="O93" i="3"/>
  <c r="O98" i="3" s="1"/>
  <c r="P93" i="3"/>
  <c r="P98" i="3" s="1"/>
</calcChain>
</file>

<file path=xl/sharedStrings.xml><?xml version="1.0" encoding="utf-8"?>
<sst xmlns="http://schemas.openxmlformats.org/spreadsheetml/2006/main" count="494" uniqueCount="228">
  <si>
    <t>KO_income-statement_Annual_Restated</t>
  </si>
  <si>
    <t>2018</t>
  </si>
  <si>
    <t>2019</t>
  </si>
  <si>
    <t>2020</t>
  </si>
  <si>
    <t>2021</t>
  </si>
  <si>
    <t>2022</t>
  </si>
  <si>
    <t>Gross Profit</t>
  </si>
  <si>
    <t/>
  </si>
  <si>
    <t xml:space="preserve">    Cost of Revenue</t>
  </si>
  <si>
    <t>Operating Income/Expenses</t>
  </si>
  <si>
    <t xml:space="preserve">    Selling, General and Administrative Expenses</t>
  </si>
  <si>
    <t xml:space="preserve">    Other Income/Expense, Operating</t>
  </si>
  <si>
    <t>Non-Operating Income/Expense, Total</t>
  </si>
  <si>
    <t xml:space="preserve">    Total Net Finance Income/Expense</t>
  </si>
  <si>
    <t xml:space="preserve">            Interest Expense Net of Capitalized Interest</t>
  </si>
  <si>
    <t xml:space="preserve">            Interest Income</t>
  </si>
  <si>
    <t xml:space="preserve">    Net Investment Income</t>
  </si>
  <si>
    <t xml:space="preserve">    Irregular Income/Expense</t>
  </si>
  <si>
    <t xml:space="preserve">    Other Income/Expense, Non-Operating</t>
  </si>
  <si>
    <t>Pretax Income</t>
  </si>
  <si>
    <t>Net Income Available to Common Stockholders</t>
  </si>
  <si>
    <t>Fiscal year ends in Dec 31 | USD</t>
  </si>
  <si>
    <t xml:space="preserve">    Capital Lease due Beyond</t>
  </si>
  <si>
    <t xml:space="preserve">    Capital Lease due in Year 5</t>
  </si>
  <si>
    <t xml:space="preserve">    Capital Lease due in Year 3</t>
  </si>
  <si>
    <t xml:space="preserve">    Capital Lease due in Year 1</t>
  </si>
  <si>
    <t>Capital Lease Obligation Maturity Schedule Total</t>
  </si>
  <si>
    <t xml:space="preserve">    Total Contractual Obligations - Interests Charges and Other Adjustments</t>
  </si>
  <si>
    <t xml:space="preserve">    Total Contractual Obligations due Beyond</t>
  </si>
  <si>
    <t xml:space="preserve">    Total Contractual Obligations due in year 5</t>
  </si>
  <si>
    <t xml:space="preserve">    Total Contractual Obligations due in year 4</t>
  </si>
  <si>
    <t xml:space="preserve">    Total Contractual Obligations due in year 3</t>
  </si>
  <si>
    <t xml:space="preserve">    Total Contractual Obligations due in year 2</t>
  </si>
  <si>
    <t xml:space="preserve">    Total Contractual Obligations due in year 1</t>
  </si>
  <si>
    <t>Total Contractual Obligations</t>
  </si>
  <si>
    <t xml:space="preserve">    Total Lease Liability - Interest Charges and Other Adjustments</t>
  </si>
  <si>
    <t xml:space="preserve">    Total Lease Liability - Beyond</t>
  </si>
  <si>
    <t xml:space="preserve">    Total Lease Liability - Due in year 5</t>
  </si>
  <si>
    <t xml:space="preserve">    Total Lease Liability - Due in year 4</t>
  </si>
  <si>
    <t xml:space="preserve">    Total Lease Liability - Due in year 3</t>
  </si>
  <si>
    <t xml:space="preserve">    Total Lease Liability - Due in year 2</t>
  </si>
  <si>
    <t xml:space="preserve">    Total Lease Liability - Due in year 1</t>
  </si>
  <si>
    <t>Total Lease Liability</t>
  </si>
  <si>
    <t xml:space="preserve">    Other Contractual Obligations due Beyond</t>
  </si>
  <si>
    <t xml:space="preserve">    Other Contractual Obligations due in Year 5</t>
  </si>
  <si>
    <t xml:space="preserve">    Other Contractual Obligations due in Year 3</t>
  </si>
  <si>
    <t xml:space="preserve">    Other Contractual Obligations due in Year 1</t>
  </si>
  <si>
    <t>Other Contractual Obligations Maturity Schedule Total</t>
  </si>
  <si>
    <t xml:space="preserve">    Operating Lease - Interests Charges and Other Adjustments</t>
  </si>
  <si>
    <t xml:space="preserve">    Operating Lease due Beyond</t>
  </si>
  <si>
    <t xml:space="preserve">    Operating Lease due in Year 5</t>
  </si>
  <si>
    <t xml:space="preserve">    Operating Lease due in Year 4</t>
  </si>
  <si>
    <t xml:space="preserve">    Operating Lease due in Year 3</t>
  </si>
  <si>
    <t xml:space="preserve">    Operating Lease due in Year 2</t>
  </si>
  <si>
    <t xml:space="preserve">    Operating Lease due in Year 1</t>
  </si>
  <si>
    <t>Operating Lease Obligation Maturity Schedule Total</t>
  </si>
  <si>
    <t xml:space="preserve">    Debt - Interests Charges and Other Adjustments</t>
  </si>
  <si>
    <t xml:space="preserve">    Debt due Beyond</t>
  </si>
  <si>
    <t xml:space="preserve">    Debt due in Year 5</t>
  </si>
  <si>
    <t xml:space="preserve">    Debt due in Year 3</t>
  </si>
  <si>
    <t xml:space="preserve">    Debt due in Year 1</t>
  </si>
  <si>
    <t>Debt Maturity Schedule Total</t>
  </si>
  <si>
    <t xml:space="preserve">    Non-Controlling/Minority Interests in Equity</t>
  </si>
  <si>
    <t xml:space="preserve">        Reserves/Accumulated Comprehensive Income/Losses</t>
  </si>
  <si>
    <t xml:space="preserve">        Retained Earnings/Accumulated Deficit</t>
  </si>
  <si>
    <t xml:space="preserve">            Treasury Stock</t>
  </si>
  <si>
    <t xml:space="preserve">                Additional Paid in Capital/Share Premium</t>
  </si>
  <si>
    <t xml:space="preserve">                Common Stock</t>
  </si>
  <si>
    <t xml:space="preserve">            Capital Stock</t>
  </si>
  <si>
    <t xml:space="preserve">        Paid in Capital</t>
  </si>
  <si>
    <t xml:space="preserve">    Equity Attributable to Parent Stockholders</t>
  </si>
  <si>
    <t>Total Equity</t>
  </si>
  <si>
    <t xml:space="preserve">        Other Non-Current Liabilities</t>
  </si>
  <si>
    <t xml:space="preserve">    Total Non-Current Liabilities</t>
  </si>
  <si>
    <t xml:space="preserve">        Provisions, Current</t>
  </si>
  <si>
    <t xml:space="preserve">                Current Debt</t>
  </si>
  <si>
    <t xml:space="preserve">        Financial Liabilities, Current</t>
  </si>
  <si>
    <t xml:space="preserve">            Accrued Expenses, Current</t>
  </si>
  <si>
    <t xml:space="preserve">                Other Payable, Current</t>
  </si>
  <si>
    <t xml:space="preserve">                Taxes Payable, Current</t>
  </si>
  <si>
    <t xml:space="preserve">                Trade/Accounts Payable, Current</t>
  </si>
  <si>
    <t xml:space="preserve">            Trade and Other Payables, Current</t>
  </si>
  <si>
    <t xml:space="preserve">        Payables and Accrued Expenses, Current</t>
  </si>
  <si>
    <t xml:space="preserve">    Total Current Liabilities</t>
  </si>
  <si>
    <t>Total Liabilities</t>
  </si>
  <si>
    <t xml:space="preserve">        Other Non-Current Assets</t>
  </si>
  <si>
    <t xml:space="preserve">        Deferred Tax Assets, Non-Current</t>
  </si>
  <si>
    <t xml:space="preserve">        Total Long Term Investments</t>
  </si>
  <si>
    <t xml:space="preserve">            Accumulated Amortization and Impairment</t>
  </si>
  <si>
    <t xml:space="preserve">                Intangibles other than Goodwill</t>
  </si>
  <si>
    <t xml:space="preserve">                Goodwill</t>
  </si>
  <si>
    <t xml:space="preserve">            Gross Goodwill and Other Intangible Assets</t>
  </si>
  <si>
    <t xml:space="preserve">        Net Intangible Assets</t>
  </si>
  <si>
    <t xml:space="preserve">            Gross Property, Plant and Equipment</t>
  </si>
  <si>
    <t xml:space="preserve">        Net Property, Plant and Equipment</t>
  </si>
  <si>
    <t xml:space="preserve">    Total Non-Current Assets</t>
  </si>
  <si>
    <t xml:space="preserve">        Other Current Assets</t>
  </si>
  <si>
    <t xml:space="preserve">                Allowance/Adjustments for Trade/Accounts Receivable, Current</t>
  </si>
  <si>
    <t xml:space="preserve">                Gross Trade/Accounts Receivable, Current</t>
  </si>
  <si>
    <t xml:space="preserve">        Trade and Other Receivables, Current</t>
  </si>
  <si>
    <t xml:space="preserve">        Inventories</t>
  </si>
  <si>
    <t xml:space="preserve">        Cash, Cash Equivalents and Short Term Investments</t>
  </si>
  <si>
    <t xml:space="preserve">    Total Current Assets</t>
  </si>
  <si>
    <t>Total Assets</t>
  </si>
  <si>
    <t>KO_balance-sheet_Annual_Restated</t>
  </si>
  <si>
    <t xml:space="preserve">        Financial Liabilities, Non-Current (long term debt)</t>
    <phoneticPr fontId="4" type="noConversion"/>
  </si>
  <si>
    <t xml:space="preserve">        Tax Liabilities, Non-Current (Deferred Tax Liabilities, Non Current)</t>
    <phoneticPr fontId="4" type="noConversion"/>
  </si>
  <si>
    <t xml:space="preserve">                Current Portion of Long Term Debt</t>
    <phoneticPr fontId="4" type="noConversion"/>
  </si>
  <si>
    <t xml:space="preserve">            Accumulated Depreciation</t>
    <phoneticPr fontId="4" type="noConversion"/>
  </si>
  <si>
    <r>
      <t xml:space="preserve"> 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>Provision for Income Tax</t>
    </r>
    <phoneticPr fontId="4" type="noConversion"/>
  </si>
  <si>
    <r>
      <t xml:space="preserve"> 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>Non-Controlling/Minority Interests</t>
    </r>
    <phoneticPr fontId="4" type="noConversion"/>
  </si>
  <si>
    <t xml:space="preserve"> </t>
    <phoneticPr fontId="4" type="noConversion"/>
  </si>
  <si>
    <t xml:space="preserve">    Depreciation</t>
    <phoneticPr fontId="4" type="noConversion"/>
  </si>
  <si>
    <t>Total Revenue</t>
    <phoneticPr fontId="4" type="noConversion"/>
  </si>
  <si>
    <t>Growth rate</t>
    <phoneticPr fontId="4" type="noConversion"/>
  </si>
  <si>
    <r>
      <t>D</t>
    </r>
    <r>
      <rPr>
        <sz val="10"/>
        <rFont val="Arial"/>
        <family val="2"/>
      </rPr>
      <t>epreciation rate</t>
    </r>
    <phoneticPr fontId="4" type="noConversion"/>
  </si>
  <si>
    <r>
      <t>%</t>
    </r>
    <r>
      <rPr>
        <sz val="10"/>
        <rFont val="Arial"/>
        <family val="2"/>
      </rPr>
      <t xml:space="preserve"> Sales</t>
    </r>
    <phoneticPr fontId="4" type="noConversion"/>
  </si>
  <si>
    <r>
      <t>A</t>
    </r>
    <r>
      <rPr>
        <sz val="10"/>
        <rFont val="Arial"/>
        <family val="2"/>
      </rPr>
      <t>verage</t>
    </r>
    <phoneticPr fontId="4" type="noConversion"/>
  </si>
  <si>
    <r>
      <t>T</t>
    </r>
    <r>
      <rPr>
        <sz val="10"/>
        <rFont val="Arial"/>
        <family val="2"/>
      </rPr>
      <t>ax rate</t>
    </r>
    <phoneticPr fontId="4" type="noConversion"/>
  </si>
  <si>
    <t>Average</t>
  </si>
  <si>
    <t>Assumptions</t>
    <phoneticPr fontId="4" type="noConversion"/>
  </si>
  <si>
    <t>PLUG</t>
    <phoneticPr fontId="4" type="noConversion"/>
  </si>
  <si>
    <r>
      <t>%</t>
    </r>
    <r>
      <rPr>
        <sz val="10"/>
        <rFont val="Arial"/>
        <family val="2"/>
      </rPr>
      <t xml:space="preserve"> Gross </t>
    </r>
    <phoneticPr fontId="4" type="noConversion"/>
  </si>
  <si>
    <t>Total Operating Profit/Loss</t>
    <phoneticPr fontId="4" type="noConversion"/>
  </si>
  <si>
    <r>
      <t>C</t>
    </r>
    <r>
      <rPr>
        <sz val="10"/>
        <rFont val="Arial"/>
        <family val="2"/>
      </rPr>
      <t>onstant</t>
    </r>
    <phoneticPr fontId="4" type="noConversion"/>
  </si>
  <si>
    <t>Inventory Days</t>
    <phoneticPr fontId="4" type="noConversion"/>
  </si>
  <si>
    <t>Average</t>
    <phoneticPr fontId="4" type="noConversion"/>
  </si>
  <si>
    <t>% Operating expenses</t>
    <phoneticPr fontId="4" type="noConversion"/>
  </si>
  <si>
    <t>Tax expense growth</t>
    <phoneticPr fontId="4" type="noConversion"/>
  </si>
  <si>
    <r>
      <t>G</t>
    </r>
    <r>
      <rPr>
        <sz val="10"/>
        <rFont val="Arial"/>
        <family val="2"/>
      </rPr>
      <t xml:space="preserve">rowth </t>
    </r>
    <phoneticPr fontId="4" type="noConversion"/>
  </si>
  <si>
    <t>Sales Growth</t>
    <phoneticPr fontId="4" type="noConversion"/>
  </si>
  <si>
    <t>Sales</t>
    <phoneticPr fontId="4" type="noConversion"/>
  </si>
  <si>
    <r>
      <t>Y</t>
    </r>
    <r>
      <rPr>
        <sz val="10"/>
        <rFont val="Arial"/>
        <family val="2"/>
      </rPr>
      <t>ear</t>
    </r>
    <phoneticPr fontId="4" type="noConversion"/>
  </si>
  <si>
    <t>Slope</t>
    <phoneticPr fontId="4" type="noConversion"/>
  </si>
  <si>
    <t>Growth</t>
    <phoneticPr fontId="4" type="noConversion"/>
  </si>
  <si>
    <r>
      <t>C</t>
    </r>
    <r>
      <rPr>
        <sz val="10"/>
        <rFont val="Arial"/>
        <family val="2"/>
      </rPr>
      <t>ost of Sales</t>
    </r>
    <phoneticPr fontId="4" type="noConversion"/>
  </si>
  <si>
    <r>
      <t>S</t>
    </r>
    <r>
      <rPr>
        <sz val="10"/>
        <rFont val="Arial"/>
        <family val="2"/>
      </rPr>
      <t>ales</t>
    </r>
    <phoneticPr fontId="4" type="noConversion"/>
  </si>
  <si>
    <t>Model Value</t>
    <phoneticPr fontId="4" type="noConversion"/>
  </si>
  <si>
    <t>CAGR</t>
    <phoneticPr fontId="4" type="noConversion"/>
  </si>
  <si>
    <t>Model Use</t>
    <phoneticPr fontId="4" type="noConversion"/>
  </si>
  <si>
    <t>Cost of Sales</t>
    <phoneticPr fontId="4" type="noConversion"/>
  </si>
  <si>
    <t>Accumulated Depreciation</t>
    <phoneticPr fontId="4" type="noConversion"/>
  </si>
  <si>
    <t>Gross Property, Plant and Equipment</t>
    <phoneticPr fontId="4" type="noConversion"/>
  </si>
  <si>
    <r>
      <t>B</t>
    </r>
    <r>
      <rPr>
        <sz val="10"/>
        <rFont val="Arial"/>
        <family val="2"/>
      </rPr>
      <t>uilding and Improvements</t>
    </r>
    <phoneticPr fontId="4" type="noConversion"/>
  </si>
  <si>
    <t>Machinery and Equipment</t>
    <phoneticPr fontId="4" type="noConversion"/>
  </si>
  <si>
    <t>Useful Life</t>
    <phoneticPr fontId="4" type="noConversion"/>
  </si>
  <si>
    <t>% Gross PPE</t>
    <phoneticPr fontId="4" type="noConversion"/>
  </si>
  <si>
    <t>Balance Sheet</t>
    <phoneticPr fontId="4" type="noConversion"/>
  </si>
  <si>
    <t>Depreciation Rate</t>
    <phoneticPr fontId="4" type="noConversion"/>
  </si>
  <si>
    <t xml:space="preserve">Individual depreciation rate </t>
    <phoneticPr fontId="4" type="noConversion"/>
  </si>
  <si>
    <t>Receivables Days</t>
    <phoneticPr fontId="4" type="noConversion"/>
  </si>
  <si>
    <t>Payable Days</t>
    <phoneticPr fontId="4" type="noConversion"/>
  </si>
  <si>
    <r>
      <t>S</t>
    </r>
    <r>
      <rPr>
        <sz val="10"/>
        <rFont val="Arial"/>
        <family val="2"/>
      </rPr>
      <t>G&amp;A</t>
    </r>
    <phoneticPr fontId="4" type="noConversion"/>
  </si>
  <si>
    <t>% Sales</t>
    <phoneticPr fontId="4" type="noConversion"/>
  </si>
  <si>
    <t>SG&amp;A</t>
    <phoneticPr fontId="4" type="noConversion"/>
  </si>
  <si>
    <t>Other Expense</t>
    <phoneticPr fontId="4" type="noConversion"/>
  </si>
  <si>
    <t>Cost of debt(10K)</t>
    <phoneticPr fontId="4" type="noConversion"/>
  </si>
  <si>
    <r>
      <t>T</t>
    </r>
    <r>
      <rPr>
        <sz val="10"/>
        <rFont val="Arial"/>
        <family val="2"/>
      </rPr>
      <t>ax Rate</t>
    </r>
    <phoneticPr fontId="4" type="noConversion"/>
  </si>
  <si>
    <t>Tax Rate</t>
    <phoneticPr fontId="4" type="noConversion"/>
  </si>
  <si>
    <t>Pretax Income</t>
    <phoneticPr fontId="4" type="noConversion"/>
  </si>
  <si>
    <t>Income Tax</t>
    <phoneticPr fontId="4" type="noConversion"/>
  </si>
  <si>
    <t>% Tax</t>
    <phoneticPr fontId="4" type="noConversion"/>
  </si>
  <si>
    <t xml:space="preserve">Inventory </t>
    <phoneticPr fontId="4" type="noConversion"/>
  </si>
  <si>
    <t>COGS</t>
    <phoneticPr fontId="4" type="noConversion"/>
  </si>
  <si>
    <r>
      <t>R</t>
    </r>
    <r>
      <rPr>
        <sz val="10"/>
        <rFont val="Arial"/>
        <family val="2"/>
      </rPr>
      <t>eceivables</t>
    </r>
    <phoneticPr fontId="4" type="noConversion"/>
  </si>
  <si>
    <t>Other Current Assets</t>
    <phoneticPr fontId="4" type="noConversion"/>
  </si>
  <si>
    <t>Other</t>
    <phoneticPr fontId="4" type="noConversion"/>
  </si>
  <si>
    <t>Capital Asset Turnover</t>
    <phoneticPr fontId="4" type="noConversion"/>
  </si>
  <si>
    <t>Gross PPE</t>
    <phoneticPr fontId="4" type="noConversion"/>
  </si>
  <si>
    <t>CAT</t>
    <phoneticPr fontId="4" type="noConversion"/>
  </si>
  <si>
    <t>Intangibles</t>
    <phoneticPr fontId="4" type="noConversion"/>
  </si>
  <si>
    <r>
      <t>I</t>
    </r>
    <r>
      <rPr>
        <sz val="10"/>
        <rFont val="Arial"/>
        <family val="2"/>
      </rPr>
      <t>ntangibles</t>
    </r>
    <phoneticPr fontId="4" type="noConversion"/>
  </si>
  <si>
    <t>% Gross</t>
    <phoneticPr fontId="4" type="noConversion"/>
  </si>
  <si>
    <t>Gross Intangibles</t>
    <phoneticPr fontId="4" type="noConversion"/>
  </si>
  <si>
    <t xml:space="preserve">Accumulated </t>
    <phoneticPr fontId="4" type="noConversion"/>
  </si>
  <si>
    <t>Constant</t>
    <phoneticPr fontId="4" type="noConversion"/>
  </si>
  <si>
    <t>Payables</t>
    <phoneticPr fontId="4" type="noConversion"/>
  </si>
  <si>
    <t>Accrued Expenses</t>
    <phoneticPr fontId="4" type="noConversion"/>
  </si>
  <si>
    <r>
      <t>O</t>
    </r>
    <r>
      <rPr>
        <sz val="10"/>
        <rFont val="Arial"/>
        <family val="2"/>
      </rPr>
      <t>perating Ex</t>
    </r>
    <phoneticPr fontId="4" type="noConversion"/>
  </si>
  <si>
    <t>Accrued Ex</t>
    <phoneticPr fontId="4" type="noConversion"/>
  </si>
  <si>
    <t>% Operating</t>
    <phoneticPr fontId="4" type="noConversion"/>
  </si>
  <si>
    <t>Provisions</t>
    <phoneticPr fontId="4" type="noConversion"/>
  </si>
  <si>
    <t>Long Term Debt</t>
    <phoneticPr fontId="4" type="noConversion"/>
  </si>
  <si>
    <t>LT Debt</t>
    <phoneticPr fontId="4" type="noConversion"/>
  </si>
  <si>
    <t>Other Liabilities</t>
    <phoneticPr fontId="4" type="noConversion"/>
  </si>
  <si>
    <r>
      <t>D</t>
    </r>
    <r>
      <rPr>
        <sz val="10"/>
        <rFont val="Arial"/>
        <family val="2"/>
      </rPr>
      <t>ividend</t>
    </r>
    <phoneticPr fontId="4" type="noConversion"/>
  </si>
  <si>
    <t>Dividend</t>
    <phoneticPr fontId="4" type="noConversion"/>
  </si>
  <si>
    <t>Retained Earnings</t>
    <phoneticPr fontId="4" type="noConversion"/>
  </si>
  <si>
    <r>
      <t>Y</t>
    </r>
    <r>
      <rPr>
        <sz val="10"/>
        <rFont val="Arial"/>
        <family val="2"/>
      </rPr>
      <t>ield</t>
    </r>
    <phoneticPr fontId="4" type="noConversion"/>
  </si>
  <si>
    <t>Retained Earnings</t>
  </si>
  <si>
    <t>Total Operating Profit</t>
    <phoneticPr fontId="4" type="noConversion"/>
  </si>
  <si>
    <t>Year End December 31</t>
    <phoneticPr fontId="4" type="noConversion"/>
  </si>
  <si>
    <t>Year Ended December 31</t>
    <phoneticPr fontId="4" type="noConversion"/>
  </si>
  <si>
    <t>Consoolidated Net Income</t>
    <phoneticPr fontId="4" type="noConversion"/>
  </si>
  <si>
    <t>Consolidated Net Income</t>
    <phoneticPr fontId="4" type="noConversion"/>
  </si>
  <si>
    <t xml:space="preserve">        Tax Liabilities, Non-Current </t>
    <phoneticPr fontId="4" type="noConversion"/>
  </si>
  <si>
    <t xml:space="preserve">                Allowance for Accounts Receivable, Current</t>
    <phoneticPr fontId="4" type="noConversion"/>
  </si>
  <si>
    <t>Dividend</t>
  </si>
  <si>
    <t>Free Cash Flow to Firms</t>
    <phoneticPr fontId="4" type="noConversion"/>
  </si>
  <si>
    <t>Non-Cash Charge</t>
    <phoneticPr fontId="4" type="noConversion"/>
  </si>
  <si>
    <t>Delta Current Assets</t>
    <phoneticPr fontId="4" type="noConversion"/>
  </si>
  <si>
    <t>Delta Current Liabilities</t>
    <phoneticPr fontId="4" type="noConversion"/>
  </si>
  <si>
    <t>Net Capital Expenditure</t>
    <phoneticPr fontId="4" type="noConversion"/>
  </si>
  <si>
    <t>Intrest Expenses</t>
    <phoneticPr fontId="4" type="noConversion"/>
  </si>
  <si>
    <t>FFCF</t>
    <phoneticPr fontId="4" type="noConversion"/>
  </si>
  <si>
    <r>
      <t>C</t>
    </r>
    <r>
      <rPr>
        <sz val="10"/>
        <rFont val="Arial"/>
        <family val="2"/>
      </rPr>
      <t>ost of Debt</t>
    </r>
    <phoneticPr fontId="4" type="noConversion"/>
  </si>
  <si>
    <t>Equity</t>
    <phoneticPr fontId="4" type="noConversion"/>
  </si>
  <si>
    <t>Debt</t>
    <phoneticPr fontId="4" type="noConversion"/>
  </si>
  <si>
    <t>Cost of Equity</t>
    <phoneticPr fontId="4" type="noConversion"/>
  </si>
  <si>
    <t>CAPM</t>
    <phoneticPr fontId="4" type="noConversion"/>
  </si>
  <si>
    <r>
      <t>R</t>
    </r>
    <r>
      <rPr>
        <sz val="10"/>
        <rFont val="Arial"/>
        <family val="2"/>
      </rPr>
      <t>isk Free Rate</t>
    </r>
    <phoneticPr fontId="4" type="noConversion"/>
  </si>
  <si>
    <r>
      <t>B</t>
    </r>
    <r>
      <rPr>
        <sz val="10"/>
        <rFont val="Arial"/>
        <family val="2"/>
      </rPr>
      <t>eta</t>
    </r>
    <phoneticPr fontId="4" type="noConversion"/>
  </si>
  <si>
    <r>
      <t>M</t>
    </r>
    <r>
      <rPr>
        <sz val="10"/>
        <rFont val="Arial"/>
        <family val="2"/>
      </rPr>
      <t>arket Risk Premium</t>
    </r>
    <phoneticPr fontId="4" type="noConversion"/>
  </si>
  <si>
    <t>WACC</t>
    <phoneticPr fontId="4" type="noConversion"/>
  </si>
  <si>
    <t>Terminal Value</t>
    <phoneticPr fontId="4" type="noConversion"/>
  </si>
  <si>
    <r>
      <t>E</t>
    </r>
    <r>
      <rPr>
        <sz val="10"/>
        <rFont val="Arial"/>
        <family val="2"/>
      </rPr>
      <t>nterprise Value</t>
    </r>
    <phoneticPr fontId="4" type="noConversion"/>
  </si>
  <si>
    <r>
      <t>A</t>
    </r>
    <r>
      <rPr>
        <sz val="10"/>
        <rFont val="Arial"/>
        <family val="2"/>
      </rPr>
      <t>dd Cash &amp; Cash Equivalents</t>
    </r>
    <phoneticPr fontId="4" type="noConversion"/>
  </si>
  <si>
    <r>
      <t>L</t>
    </r>
    <r>
      <rPr>
        <sz val="10"/>
        <rFont val="Arial"/>
        <family val="2"/>
      </rPr>
      <t>ess Debt</t>
    </r>
    <phoneticPr fontId="4" type="noConversion"/>
  </si>
  <si>
    <t>Equity Value</t>
    <phoneticPr fontId="4" type="noConversion"/>
  </si>
  <si>
    <t>Outstanding Shares</t>
    <phoneticPr fontId="4" type="noConversion"/>
  </si>
  <si>
    <t>Share Price</t>
    <phoneticPr fontId="4" type="noConversion"/>
  </si>
  <si>
    <t>Long Term Growth</t>
    <phoneticPr fontId="4" type="noConversion"/>
  </si>
  <si>
    <t>DCF Valuation</t>
    <phoneticPr fontId="4" type="noConversion"/>
  </si>
  <si>
    <t>Long Term 
Growth Rate</t>
    <phoneticPr fontId="4" type="noConversion"/>
  </si>
  <si>
    <t>Sensitivity Analysis</t>
    <phoneticPr fontId="4" type="noConversion"/>
  </si>
  <si>
    <t>Actual Share Price (11/5/2023)</t>
    <phoneticPr fontId="4" type="noConversion"/>
  </si>
  <si>
    <r>
      <rPr>
        <b/>
        <sz val="10"/>
        <rFont val="Arial"/>
        <family val="2"/>
      </rPr>
      <t xml:space="preserve">WACC </t>
    </r>
    <r>
      <rPr>
        <sz val="10"/>
        <rFont val="Arial"/>
        <family val="2"/>
      </rPr>
      <t xml:space="preserve">                                                                                    6.01%</t>
    </r>
    <phoneticPr fontId="4" type="noConversion"/>
  </si>
  <si>
    <r>
      <rPr>
        <b/>
        <sz val="10"/>
        <rFont val="Arial"/>
        <family val="2"/>
      </rPr>
      <t xml:space="preserve">Long Term Growth  </t>
    </r>
    <r>
      <rPr>
        <sz val="10"/>
        <rFont val="Arial"/>
        <family val="2"/>
      </rPr>
      <t xml:space="preserve">                                                                2.21%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</si>
</sst>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23" formatCode="\$#,##0_);\(\$#,##0\)"/>
    <numFmt numFmtId="25" formatCode="\$#,##0.00_);\(\$#,##0.00\)"/>
    <numFmt numFmtId="176" formatCode="#.##"/>
    <numFmt numFmtId="177" formatCode="0.00_ "/>
    <numFmt numFmtId="178" formatCode="#,##0_);\(#,##0\)"/>
    <numFmt numFmtId="179" formatCode="0_);\(0\)"/>
    <numFmt numFmtId="180" formatCode="0.00_);[Red]\(0.00\)"/>
    <numFmt numFmtId="181" formatCode="0_);[Red]\(0\)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u val="double"/>
      <sz val="10"/>
      <name val="Arial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u val="double"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3">
    <xf numFmtId="0" fontId="0" fillId="0" borderId="0" applyNumberFormat="0" applyFont="0" applyFill="0" applyBorder="0" applyAlignment="0" applyProtection="0"/>
    <xf numFmtId="9" fontId="1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</cellStyleXfs>
  <cellXfs count="201"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176" fontId="0" fillId="0" borderId="0" xfId="0" applyNumberFormat="1" applyFont="1" applyFill="1" applyBorder="1" applyAlignment="1">
      <alignment horizontal="right"/>
    </xf>
    <xf numFmtId="0" fontId="3" fillId="0" borderId="0" xfId="2" applyNumberFormat="1" applyFont="1" applyFill="1" applyBorder="1" applyAlignment="1"/>
    <xf numFmtId="176" fontId="3" fillId="0" borderId="0" xfId="2" applyNumberFormat="1" applyFont="1" applyFill="1" applyBorder="1" applyAlignment="1">
      <alignment horizontal="right"/>
    </xf>
    <xf numFmtId="0" fontId="2" fillId="0" borderId="0" xfId="2" applyNumberFormat="1" applyFont="1" applyFill="1" applyBorder="1" applyAlignment="1">
      <alignment horizontal="center"/>
    </xf>
    <xf numFmtId="176" fontId="3" fillId="0" borderId="0" xfId="2" applyNumberFormat="1" applyFont="1" applyFill="1" applyBorder="1" applyAlignment="1"/>
    <xf numFmtId="177" fontId="3" fillId="0" borderId="0" xfId="2" applyNumberFormat="1" applyFont="1" applyFill="1" applyBorder="1" applyAlignment="1"/>
    <xf numFmtId="0" fontId="3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/>
    <xf numFmtId="0" fontId="2" fillId="0" borderId="4" xfId="0" applyNumberFormat="1" applyFont="1" applyFill="1" applyBorder="1" applyAlignment="1"/>
    <xf numFmtId="0" fontId="3" fillId="0" borderId="4" xfId="0" applyNumberFormat="1" applyFont="1" applyFill="1" applyBorder="1" applyAlignment="1"/>
    <xf numFmtId="0" fontId="2" fillId="0" borderId="6" xfId="0" applyNumberFormat="1" applyFont="1" applyFill="1" applyBorder="1" applyAlignment="1"/>
    <xf numFmtId="0" fontId="3" fillId="0" borderId="4" xfId="2" applyNumberFormat="1" applyFont="1" applyFill="1" applyBorder="1" applyAlignment="1"/>
    <xf numFmtId="0" fontId="3" fillId="0" borderId="6" xfId="2" applyNumberFormat="1" applyFont="1" applyFill="1" applyBorder="1" applyAlignment="1"/>
    <xf numFmtId="0" fontId="0" fillId="0" borderId="1" xfId="0" applyNumberFormat="1" applyFont="1" applyFill="1" applyBorder="1" applyAlignment="1"/>
    <xf numFmtId="0" fontId="0" fillId="0" borderId="3" xfId="0" applyNumberFormat="1" applyFont="1" applyFill="1" applyBorder="1" applyAlignment="1"/>
    <xf numFmtId="0" fontId="0" fillId="0" borderId="5" xfId="0" applyNumberFormat="1" applyFont="1" applyFill="1" applyBorder="1" applyAlignment="1"/>
    <xf numFmtId="0" fontId="0" fillId="0" borderId="6" xfId="0" applyNumberFormat="1" applyFont="1" applyFill="1" applyBorder="1" applyAlignment="1"/>
    <xf numFmtId="0" fontId="0" fillId="0" borderId="8" xfId="0" applyNumberFormat="1" applyFont="1" applyFill="1" applyBorder="1" applyAlignment="1"/>
    <xf numFmtId="0" fontId="3" fillId="0" borderId="1" xfId="0" applyNumberFormat="1" applyFont="1" applyFill="1" applyBorder="1" applyAlignment="1"/>
    <xf numFmtId="0" fontId="2" fillId="0" borderId="5" xfId="2" applyNumberFormat="1" applyFont="1" applyFill="1" applyBorder="1" applyAlignment="1">
      <alignment horizontal="center"/>
    </xf>
    <xf numFmtId="176" fontId="0" fillId="0" borderId="5" xfId="0" applyNumberFormat="1" applyFont="1" applyFill="1" applyBorder="1" applyAlignment="1"/>
    <xf numFmtId="10" fontId="0" fillId="0" borderId="0" xfId="1" applyNumberFormat="1" applyFont="1" applyFill="1" applyBorder="1" applyAlignment="1"/>
    <xf numFmtId="0" fontId="0" fillId="0" borderId="2" xfId="0" applyNumberFormat="1" applyFont="1" applyFill="1" applyBorder="1" applyAlignment="1"/>
    <xf numFmtId="2" fontId="0" fillId="0" borderId="5" xfId="0" applyNumberFormat="1" applyFont="1" applyFill="1" applyBorder="1" applyAlignment="1"/>
    <xf numFmtId="0" fontId="3" fillId="0" borderId="6" xfId="0" applyNumberFormat="1" applyFont="1" applyFill="1" applyBorder="1" applyAlignment="1"/>
    <xf numFmtId="10" fontId="0" fillId="0" borderId="7" xfId="1" applyNumberFormat="1" applyFont="1" applyFill="1" applyBorder="1" applyAlignment="1"/>
    <xf numFmtId="10" fontId="0" fillId="0" borderId="8" xfId="1" applyNumberFormat="1" applyFont="1" applyFill="1" applyBorder="1" applyAlignment="1"/>
    <xf numFmtId="0" fontId="0" fillId="0" borderId="7" xfId="0" applyNumberFormat="1" applyFont="1" applyFill="1" applyBorder="1" applyAlignment="1"/>
    <xf numFmtId="10" fontId="0" fillId="0" borderId="5" xfId="0" applyNumberFormat="1" applyFont="1" applyFill="1" applyBorder="1" applyAlignment="1"/>
    <xf numFmtId="10" fontId="0" fillId="0" borderId="5" xfId="1" applyNumberFormat="1" applyFont="1" applyFill="1" applyBorder="1" applyAlignment="1"/>
    <xf numFmtId="10" fontId="0" fillId="0" borderId="7" xfId="0" applyNumberFormat="1" applyFont="1" applyFill="1" applyBorder="1" applyAlignment="1"/>
    <xf numFmtId="10" fontId="0" fillId="0" borderId="2" xfId="0" applyNumberFormat="1" applyFont="1" applyFill="1" applyBorder="1" applyAlignment="1"/>
    <xf numFmtId="10" fontId="0" fillId="0" borderId="3" xfId="0" applyNumberFormat="1" applyFont="1" applyFill="1" applyBorder="1" applyAlignment="1"/>
    <xf numFmtId="176" fontId="0" fillId="0" borderId="4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6" xfId="0" applyNumberFormat="1" applyFont="1" applyFill="1" applyBorder="1" applyAlignment="1">
      <alignment horizontal="left"/>
    </xf>
    <xf numFmtId="0" fontId="0" fillId="2" borderId="1" xfId="0" applyNumberFormat="1" applyFont="1" applyFill="1" applyBorder="1" applyAlignment="1"/>
    <xf numFmtId="0" fontId="5" fillId="2" borderId="1" xfId="0" applyNumberFormat="1" applyFont="1" applyFill="1" applyBorder="1" applyAlignment="1"/>
    <xf numFmtId="0" fontId="5" fillId="0" borderId="1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right"/>
    </xf>
    <xf numFmtId="178" fontId="0" fillId="0" borderId="7" xfId="0" applyNumberFormat="1" applyFont="1" applyFill="1" applyBorder="1" applyAlignment="1">
      <alignment horizontal="right"/>
    </xf>
    <xf numFmtId="178" fontId="0" fillId="0" borderId="8" xfId="0" applyNumberFormat="1" applyFont="1" applyFill="1" applyBorder="1" applyAlignment="1">
      <alignment horizontal="right"/>
    </xf>
    <xf numFmtId="179" fontId="3" fillId="0" borderId="0" xfId="2" applyNumberFormat="1" applyFont="1" applyFill="1" applyBorder="1" applyAlignment="1">
      <alignment horizontal="right"/>
    </xf>
    <xf numFmtId="179" fontId="3" fillId="0" borderId="5" xfId="2" applyNumberFormat="1" applyFont="1" applyFill="1" applyBorder="1" applyAlignment="1">
      <alignment horizontal="right"/>
    </xf>
    <xf numFmtId="179" fontId="3" fillId="0" borderId="7" xfId="2" applyNumberFormat="1" applyFont="1" applyFill="1" applyBorder="1" applyAlignment="1">
      <alignment horizontal="right"/>
    </xf>
    <xf numFmtId="179" fontId="3" fillId="0" borderId="8" xfId="2" applyNumberFormat="1" applyFont="1" applyFill="1" applyBorder="1" applyAlignment="1">
      <alignment horizontal="right"/>
    </xf>
    <xf numFmtId="10" fontId="0" fillId="0" borderId="2" xfId="1" applyNumberFormat="1" applyFont="1" applyFill="1" applyBorder="1" applyAlignment="1"/>
    <xf numFmtId="10" fontId="0" fillId="0" borderId="3" xfId="1" applyNumberFormat="1" applyFont="1" applyFill="1" applyBorder="1" applyAlignment="1"/>
    <xf numFmtId="178" fontId="0" fillId="0" borderId="5" xfId="0" applyNumberFormat="1" applyFont="1" applyFill="1" applyBorder="1" applyAlignment="1"/>
    <xf numFmtId="9" fontId="3" fillId="0" borderId="5" xfId="0" applyNumberFormat="1" applyFont="1" applyFill="1" applyBorder="1" applyAlignment="1">
      <alignment horizontal="right"/>
    </xf>
    <xf numFmtId="179" fontId="0" fillId="0" borderId="0" xfId="0" applyNumberFormat="1" applyFont="1" applyFill="1" applyBorder="1" applyAlignment="1"/>
    <xf numFmtId="179" fontId="0" fillId="0" borderId="7" xfId="0" applyNumberFormat="1" applyFont="1" applyFill="1" applyBorder="1" applyAlignment="1"/>
    <xf numFmtId="179" fontId="0" fillId="0" borderId="8" xfId="0" applyNumberFormat="1" applyFont="1" applyFill="1" applyBorder="1" applyAlignment="1"/>
    <xf numFmtId="179" fontId="0" fillId="0" borderId="5" xfId="0" applyNumberFormat="1" applyFont="1" applyFill="1" applyBorder="1" applyAlignment="1"/>
    <xf numFmtId="2" fontId="0" fillId="0" borderId="7" xfId="0" applyNumberFormat="1" applyFont="1" applyFill="1" applyBorder="1" applyAlignment="1"/>
    <xf numFmtId="0" fontId="0" fillId="0" borderId="2" xfId="0" applyNumberFormat="1" applyFont="1" applyFill="1" applyBorder="1" applyAlignment="1">
      <alignment horizontal="right"/>
    </xf>
    <xf numFmtId="0" fontId="0" fillId="0" borderId="3" xfId="0" applyNumberFormat="1" applyFont="1" applyFill="1" applyBorder="1" applyAlignment="1">
      <alignment horizontal="right"/>
    </xf>
    <xf numFmtId="0" fontId="0" fillId="0" borderId="5" xfId="0" applyNumberFormat="1" applyFont="1" applyFill="1" applyBorder="1" applyAlignment="1">
      <alignment horizontal="right"/>
    </xf>
    <xf numFmtId="2" fontId="0" fillId="0" borderId="7" xfId="0" applyNumberFormat="1" applyFont="1" applyFill="1" applyBorder="1" applyAlignment="1">
      <alignment horizontal="right"/>
    </xf>
    <xf numFmtId="0" fontId="0" fillId="0" borderId="7" xfId="0" applyNumberFormat="1" applyFont="1" applyFill="1" applyBorder="1" applyAlignment="1">
      <alignment horizontal="right"/>
    </xf>
    <xf numFmtId="0" fontId="0" fillId="0" borderId="8" xfId="0" applyNumberFormat="1" applyFont="1" applyFill="1" applyBorder="1" applyAlignment="1">
      <alignment horizontal="right"/>
    </xf>
    <xf numFmtId="10" fontId="0" fillId="0" borderId="2" xfId="0" applyNumberFormat="1" applyFont="1" applyFill="1" applyBorder="1" applyAlignment="1">
      <alignment horizontal="right"/>
    </xf>
    <xf numFmtId="10" fontId="0" fillId="0" borderId="3" xfId="0" applyNumberFormat="1" applyFont="1" applyFill="1" applyBorder="1" applyAlignment="1">
      <alignment horizontal="right"/>
    </xf>
    <xf numFmtId="10" fontId="0" fillId="0" borderId="7" xfId="0" applyNumberFormat="1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left"/>
    </xf>
    <xf numFmtId="0" fontId="2" fillId="0" borderId="6" xfId="0" applyNumberFormat="1" applyFont="1" applyFill="1" applyBorder="1" applyAlignment="1">
      <alignment horizontal="left"/>
    </xf>
    <xf numFmtId="181" fontId="0" fillId="0" borderId="5" xfId="0" applyNumberFormat="1" applyFont="1" applyFill="1" applyBorder="1" applyAlignment="1"/>
    <xf numFmtId="178" fontId="0" fillId="0" borderId="0" xfId="0" applyNumberFormat="1" applyFont="1" applyFill="1" applyBorder="1" applyAlignment="1">
      <alignment horizontal="center"/>
    </xf>
    <xf numFmtId="179" fontId="0" fillId="0" borderId="0" xfId="0" applyNumberFormat="1" applyFont="1" applyFill="1" applyBorder="1" applyAlignment="1">
      <alignment horizontal="center"/>
    </xf>
    <xf numFmtId="179" fontId="0" fillId="0" borderId="5" xfId="0" applyNumberFormat="1" applyFont="1" applyFill="1" applyBorder="1" applyAlignment="1">
      <alignment horizontal="center"/>
    </xf>
    <xf numFmtId="178" fontId="0" fillId="0" borderId="11" xfId="0" applyNumberFormat="1" applyFont="1" applyFill="1" applyBorder="1" applyAlignment="1">
      <alignment horizontal="center"/>
    </xf>
    <xf numFmtId="178" fontId="0" fillId="0" borderId="10" xfId="0" applyNumberFormat="1" applyFont="1" applyFill="1" applyBorder="1" applyAlignment="1">
      <alignment horizontal="center"/>
    </xf>
    <xf numFmtId="178" fontId="0" fillId="0" borderId="5" xfId="0" applyNumberFormat="1" applyFont="1" applyFill="1" applyBorder="1" applyAlignment="1">
      <alignment horizontal="center"/>
    </xf>
    <xf numFmtId="179" fontId="3" fillId="0" borderId="0" xfId="0" applyNumberFormat="1" applyFont="1" applyFill="1" applyBorder="1" applyAlignment="1">
      <alignment horizontal="center"/>
    </xf>
    <xf numFmtId="179" fontId="3" fillId="0" borderId="5" xfId="0" applyNumberFormat="1" applyFont="1" applyFill="1" applyBorder="1" applyAlignment="1">
      <alignment horizontal="center"/>
    </xf>
    <xf numFmtId="178" fontId="0" fillId="0" borderId="15" xfId="0" applyNumberFormat="1" applyFont="1" applyFill="1" applyBorder="1" applyAlignment="1">
      <alignment horizontal="center"/>
    </xf>
    <xf numFmtId="178" fontId="0" fillId="0" borderId="16" xfId="0" applyNumberFormat="1" applyFont="1" applyFill="1" applyBorder="1" applyAlignment="1">
      <alignment horizontal="center"/>
    </xf>
    <xf numFmtId="178" fontId="0" fillId="0" borderId="0" xfId="0" applyNumberFormat="1" applyFont="1" applyFill="1" applyBorder="1" applyAlignment="1">
      <alignment horizontal="center" vertical="center"/>
    </xf>
    <xf numFmtId="178" fontId="0" fillId="0" borderId="5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178" fontId="0" fillId="0" borderId="11" xfId="0" applyNumberFormat="1" applyFont="1" applyFill="1" applyBorder="1" applyAlignment="1">
      <alignment horizontal="center" vertical="center"/>
    </xf>
    <xf numFmtId="178" fontId="0" fillId="0" borderId="1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23" fontId="0" fillId="0" borderId="0" xfId="0" applyNumberFormat="1" applyFont="1" applyFill="1" applyBorder="1" applyAlignment="1">
      <alignment horizontal="center" vertical="center"/>
    </xf>
    <xf numFmtId="23" fontId="0" fillId="0" borderId="5" xfId="0" applyNumberFormat="1" applyFont="1" applyFill="1" applyBorder="1" applyAlignment="1">
      <alignment horizontal="center" vertical="center"/>
    </xf>
    <xf numFmtId="23" fontId="0" fillId="0" borderId="15" xfId="0" applyNumberFormat="1" applyFont="1" applyFill="1" applyBorder="1" applyAlignment="1">
      <alignment horizontal="center" vertical="center"/>
    </xf>
    <xf numFmtId="23" fontId="0" fillId="0" borderId="16" xfId="0" applyNumberFormat="1" applyFont="1" applyFill="1" applyBorder="1" applyAlignment="1">
      <alignment horizontal="center" vertical="center"/>
    </xf>
    <xf numFmtId="179" fontId="3" fillId="0" borderId="0" xfId="2" applyNumberFormat="1" applyFont="1" applyFill="1" applyBorder="1" applyAlignment="1">
      <alignment horizontal="center" vertical="center"/>
    </xf>
    <xf numFmtId="179" fontId="3" fillId="0" borderId="5" xfId="2" applyNumberFormat="1" applyFont="1" applyFill="1" applyBorder="1" applyAlignment="1">
      <alignment horizontal="center" vertical="center"/>
    </xf>
    <xf numFmtId="179" fontId="3" fillId="0" borderId="7" xfId="2" applyNumberFormat="1" applyFont="1" applyFill="1" applyBorder="1" applyAlignment="1">
      <alignment horizontal="center" vertical="center"/>
    </xf>
    <xf numFmtId="179" fontId="3" fillId="0" borderId="8" xfId="2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1" fontId="0" fillId="0" borderId="5" xfId="0" applyNumberFormat="1" applyFont="1" applyFill="1" applyBorder="1" applyAlignment="1">
      <alignment horizontal="center" vertical="center"/>
    </xf>
    <xf numFmtId="179" fontId="0" fillId="0" borderId="0" xfId="0" applyNumberFormat="1" applyFont="1" applyFill="1" applyBorder="1" applyAlignment="1">
      <alignment horizontal="center" vertical="center"/>
    </xf>
    <xf numFmtId="179" fontId="0" fillId="0" borderId="5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/>
    <xf numFmtId="0" fontId="7" fillId="0" borderId="11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7" xfId="2" applyNumberFormat="1" applyFont="1" applyFill="1" applyBorder="1" applyAlignment="1">
      <alignment horizontal="center" vertical="center"/>
    </xf>
    <xf numFmtId="0" fontId="7" fillId="0" borderId="8" xfId="2" applyNumberFormat="1" applyFont="1" applyFill="1" applyBorder="1" applyAlignment="1">
      <alignment horizontal="center" vertical="center"/>
    </xf>
    <xf numFmtId="0" fontId="7" fillId="0" borderId="11" xfId="2" applyNumberFormat="1" applyFont="1" applyFill="1" applyBorder="1" applyAlignment="1">
      <alignment horizontal="center" vertical="center"/>
    </xf>
    <xf numFmtId="0" fontId="8" fillId="0" borderId="6" xfId="2" applyNumberFormat="1" applyFont="1" applyFill="1" applyBorder="1" applyAlignment="1"/>
    <xf numFmtId="0" fontId="8" fillId="0" borderId="9" xfId="2" applyNumberFormat="1" applyFont="1" applyFill="1" applyBorder="1" applyAlignment="1"/>
    <xf numFmtId="176" fontId="0" fillId="0" borderId="4" xfId="0" applyNumberFormat="1" applyFont="1" applyFill="1" applyBorder="1" applyAlignment="1">
      <alignment horizontal="center"/>
    </xf>
    <xf numFmtId="176" fontId="0" fillId="0" borderId="4" xfId="0" applyNumberFormat="1" applyFont="1" applyFill="1" applyBorder="1" applyAlignment="1">
      <alignment horizontal="left"/>
    </xf>
    <xf numFmtId="176" fontId="2" fillId="0" borderId="6" xfId="0" applyNumberFormat="1" applyFont="1" applyFill="1" applyBorder="1" applyAlignment="1">
      <alignment horizontal="left"/>
    </xf>
    <xf numFmtId="0" fontId="2" fillId="0" borderId="14" xfId="2" applyNumberFormat="1" applyFont="1" applyFill="1" applyBorder="1" applyAlignment="1"/>
    <xf numFmtId="179" fontId="3" fillId="0" borderId="15" xfId="1" applyNumberFormat="1" applyFont="1" applyFill="1" applyBorder="1" applyAlignment="1">
      <alignment horizontal="center" vertical="center"/>
    </xf>
    <xf numFmtId="179" fontId="3" fillId="0" borderId="15" xfId="2" applyNumberFormat="1" applyFont="1" applyFill="1" applyBorder="1" applyAlignment="1">
      <alignment horizontal="center" vertical="center"/>
    </xf>
    <xf numFmtId="179" fontId="3" fillId="0" borderId="16" xfId="2" applyNumberFormat="1" applyFont="1" applyFill="1" applyBorder="1" applyAlignment="1">
      <alignment horizontal="center" vertical="center"/>
    </xf>
    <xf numFmtId="179" fontId="3" fillId="0" borderId="3" xfId="2" applyNumberFormat="1" applyFont="1" applyFill="1" applyBorder="1" applyAlignment="1">
      <alignment horizontal="center" vertical="center"/>
    </xf>
    <xf numFmtId="179" fontId="3" fillId="0" borderId="22" xfId="2" applyNumberFormat="1" applyFont="1" applyFill="1" applyBorder="1" applyAlignment="1">
      <alignment horizontal="center" vertical="center"/>
    </xf>
    <xf numFmtId="179" fontId="3" fillId="0" borderId="21" xfId="2" applyNumberFormat="1" applyFont="1" applyFill="1" applyBorder="1" applyAlignment="1">
      <alignment horizontal="center" vertical="center"/>
    </xf>
    <xf numFmtId="0" fontId="2" fillId="0" borderId="6" xfId="2" applyNumberFormat="1" applyFont="1" applyFill="1" applyBorder="1" applyAlignment="1"/>
    <xf numFmtId="0" fontId="2" fillId="0" borderId="23" xfId="2" applyNumberFormat="1" applyFont="1" applyFill="1" applyBorder="1" applyAlignment="1"/>
    <xf numFmtId="178" fontId="3" fillId="0" borderId="0" xfId="2" applyNumberFormat="1" applyFont="1" applyFill="1" applyBorder="1" applyAlignment="1">
      <alignment horizontal="center" vertical="center"/>
    </xf>
    <xf numFmtId="178" fontId="3" fillId="0" borderId="5" xfId="2" applyNumberFormat="1" applyFont="1" applyFill="1" applyBorder="1" applyAlignment="1">
      <alignment horizontal="center" vertical="center"/>
    </xf>
    <xf numFmtId="178" fontId="3" fillId="0" borderId="7" xfId="2" applyNumberFormat="1" applyFont="1" applyFill="1" applyBorder="1" applyAlignment="1">
      <alignment horizontal="center" vertical="center"/>
    </xf>
    <xf numFmtId="178" fontId="3" fillId="0" borderId="8" xfId="2" applyNumberFormat="1" applyFont="1" applyFill="1" applyBorder="1" applyAlignment="1">
      <alignment horizontal="center" vertical="center"/>
    </xf>
    <xf numFmtId="178" fontId="3" fillId="0" borderId="15" xfId="2" applyNumberFormat="1" applyFont="1" applyFill="1" applyBorder="1" applyAlignment="1">
      <alignment horizontal="center" vertical="center"/>
    </xf>
    <xf numFmtId="178" fontId="3" fillId="0" borderId="16" xfId="2" applyNumberFormat="1" applyFont="1" applyFill="1" applyBorder="1" applyAlignment="1">
      <alignment horizontal="center" vertical="center"/>
    </xf>
    <xf numFmtId="178" fontId="3" fillId="0" borderId="22" xfId="2" applyNumberFormat="1" applyFont="1" applyFill="1" applyBorder="1" applyAlignment="1">
      <alignment horizontal="center" vertical="center"/>
    </xf>
    <xf numFmtId="178" fontId="3" fillId="0" borderId="21" xfId="2" applyNumberFormat="1" applyFont="1" applyFill="1" applyBorder="1" applyAlignment="1">
      <alignment horizontal="center" vertical="center"/>
    </xf>
    <xf numFmtId="178" fontId="3" fillId="0" borderId="15" xfId="1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/>
    </xf>
    <xf numFmtId="10" fontId="0" fillId="0" borderId="7" xfId="0" applyNumberFormat="1" applyFont="1" applyFill="1" applyBorder="1" applyAlignment="1">
      <alignment horizontal="center"/>
    </xf>
    <xf numFmtId="10" fontId="0" fillId="0" borderId="8" xfId="0" applyNumberFormat="1" applyFont="1" applyFill="1" applyBorder="1" applyAlignment="1">
      <alignment horizontal="center"/>
    </xf>
    <xf numFmtId="179" fontId="10" fillId="0" borderId="0" xfId="2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179" fontId="10" fillId="0" borderId="5" xfId="2" applyNumberFormat="1" applyFont="1" applyFill="1" applyBorder="1" applyAlignment="1">
      <alignment horizontal="center" vertical="center"/>
    </xf>
    <xf numFmtId="180" fontId="0" fillId="0" borderId="5" xfId="1" applyNumberFormat="1" applyFont="1" applyFill="1" applyBorder="1" applyAlignment="1"/>
    <xf numFmtId="10" fontId="0" fillId="0" borderId="8" xfId="0" applyNumberFormat="1" applyFont="1" applyFill="1" applyBorder="1" applyAlignment="1"/>
    <xf numFmtId="0" fontId="2" fillId="0" borderId="1" xfId="0" applyNumberFormat="1" applyFont="1" applyFill="1" applyBorder="1" applyAlignment="1"/>
    <xf numFmtId="1" fontId="0" fillId="0" borderId="2" xfId="0" applyNumberFormat="1" applyFont="1" applyFill="1" applyBorder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/>
    <xf numFmtId="1" fontId="0" fillId="0" borderId="19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/>
    <xf numFmtId="25" fontId="0" fillId="0" borderId="16" xfId="0" applyNumberFormat="1" applyFont="1" applyFill="1" applyBorder="1" applyAlignment="1">
      <alignment horizontal="center"/>
    </xf>
    <xf numFmtId="2" fontId="11" fillId="0" borderId="0" xfId="0" applyNumberFormat="1" applyFont="1" applyFill="1" applyBorder="1" applyAlignment="1">
      <alignment horizontal="center"/>
    </xf>
    <xf numFmtId="10" fontId="11" fillId="0" borderId="12" xfId="1" applyNumberFormat="1" applyFont="1" applyFill="1" applyBorder="1" applyAlignment="1">
      <alignment horizontal="center"/>
    </xf>
    <xf numFmtId="10" fontId="11" fillId="0" borderId="11" xfId="0" applyNumberFormat="1" applyFont="1" applyFill="1" applyBorder="1" applyAlignment="1">
      <alignment horizontal="center"/>
    </xf>
    <xf numFmtId="9" fontId="0" fillId="0" borderId="5" xfId="0" applyNumberFormat="1" applyFont="1" applyFill="1" applyBorder="1" applyAlignment="1"/>
    <xf numFmtId="0" fontId="2" fillId="0" borderId="24" xfId="0" applyNumberFormat="1" applyFont="1" applyFill="1" applyBorder="1" applyAlignment="1"/>
    <xf numFmtId="25" fontId="0" fillId="0" borderId="2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/>
    <xf numFmtId="0" fontId="1" fillId="0" borderId="17" xfId="0" applyNumberFormat="1" applyFont="1" applyFill="1" applyBorder="1" applyAlignment="1"/>
    <xf numFmtId="0" fontId="5" fillId="2" borderId="4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5" fillId="2" borderId="1" xfId="2" applyNumberFormat="1" applyFont="1" applyFill="1" applyBorder="1" applyAlignment="1">
      <alignment horizontal="center"/>
    </xf>
    <xf numFmtId="0" fontId="5" fillId="2" borderId="2" xfId="2" applyNumberFormat="1" applyFont="1" applyFill="1" applyBorder="1" applyAlignment="1">
      <alignment horizontal="center"/>
    </xf>
    <xf numFmtId="0" fontId="5" fillId="2" borderId="3" xfId="2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/>
    </xf>
    <xf numFmtId="0" fontId="9" fillId="2" borderId="2" xfId="2" applyNumberFormat="1" applyFont="1" applyFill="1" applyBorder="1" applyAlignment="1">
      <alignment horizontal="center" vertical="center"/>
    </xf>
    <xf numFmtId="0" fontId="9" fillId="2" borderId="3" xfId="2" applyNumberFormat="1" applyFont="1" applyFill="1" applyBorder="1" applyAlignment="1">
      <alignment horizontal="center" vertical="center"/>
    </xf>
    <xf numFmtId="0" fontId="9" fillId="2" borderId="9" xfId="0" applyNumberFormat="1" applyFont="1" applyFill="1" applyBorder="1" applyAlignment="1">
      <alignment horizontal="center" vertical="center"/>
    </xf>
    <xf numFmtId="0" fontId="9" fillId="2" borderId="10" xfId="0" applyNumberFormat="1" applyFont="1" applyFill="1" applyBorder="1" applyAlignment="1">
      <alignment horizontal="center" vertical="center"/>
    </xf>
    <xf numFmtId="0" fontId="9" fillId="2" borderId="4" xfId="2" applyNumberFormat="1" applyFont="1" applyFill="1" applyBorder="1" applyAlignment="1">
      <alignment horizontal="center" vertical="center"/>
    </xf>
    <xf numFmtId="0" fontId="9" fillId="2" borderId="0" xfId="2" applyNumberFormat="1" applyFont="1" applyFill="1" applyBorder="1" applyAlignment="1">
      <alignment horizontal="center" vertical="center"/>
    </xf>
    <xf numFmtId="0" fontId="9" fillId="2" borderId="1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9" fillId="2" borderId="26" xfId="0" applyNumberFormat="1" applyFont="1" applyFill="1" applyBorder="1" applyAlignment="1">
      <alignment horizontal="center" vertical="center"/>
    </xf>
    <xf numFmtId="0" fontId="9" fillId="2" borderId="27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0" fontId="5" fillId="2" borderId="9" xfId="0" applyNumberFormat="1" applyFont="1" applyFill="1" applyBorder="1" applyAlignment="1">
      <alignment horizontal="center"/>
    </xf>
    <xf numFmtId="0" fontId="5" fillId="2" borderId="11" xfId="0" applyNumberFormat="1" applyFont="1" applyFill="1" applyBorder="1" applyAlignment="1">
      <alignment horizontal="center"/>
    </xf>
    <xf numFmtId="0" fontId="5" fillId="2" borderId="10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right"/>
    </xf>
    <xf numFmtId="0" fontId="5" fillId="2" borderId="3" xfId="0" applyNumberFormat="1" applyFont="1" applyFill="1" applyBorder="1" applyAlignment="1">
      <alignment horizontal="right"/>
    </xf>
    <xf numFmtId="0" fontId="2" fillId="0" borderId="14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6" fillId="3" borderId="0" xfId="0" applyNumberFormat="1" applyFont="1" applyFill="1" applyBorder="1" applyAlignment="1"/>
    <xf numFmtId="10" fontId="6" fillId="3" borderId="0" xfId="0" applyNumberFormat="1" applyFont="1" applyFill="1" applyBorder="1" applyAlignment="1"/>
    <xf numFmtId="10" fontId="1" fillId="0" borderId="11" xfId="0" applyNumberFormat="1" applyFont="1" applyFill="1" applyBorder="1" applyAlignment="1">
      <alignment horizontal="center"/>
    </xf>
    <xf numFmtId="10" fontId="1" fillId="0" borderId="12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10" fontId="1" fillId="0" borderId="13" xfId="0" applyNumberFormat="1" applyFont="1" applyFill="1" applyBorder="1" applyAlignment="1">
      <alignment horizontal="center"/>
    </xf>
    <xf numFmtId="10" fontId="1" fillId="0" borderId="10" xfId="0" applyNumberFormat="1" applyFont="1" applyFill="1" applyBorder="1" applyAlignment="1">
      <alignment horizontal="center"/>
    </xf>
    <xf numFmtId="10" fontId="1" fillId="0" borderId="20" xfId="0" applyNumberFormat="1" applyFont="1" applyFill="1" applyBorder="1" applyAlignment="1">
      <alignment horizontal="center"/>
    </xf>
    <xf numFmtId="25" fontId="6" fillId="3" borderId="8" xfId="0" applyNumberFormat="1" applyFont="1" applyFill="1" applyBorder="1" applyAlignment="1"/>
  </cellXfs>
  <cellStyles count="3">
    <cellStyle name="百分比" xfId="1" builtinId="5"/>
    <cellStyle name="常规" xfId="0" builtinId="0"/>
    <cellStyle name="常规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1"/>
              <a:t>Historical</a:t>
            </a:r>
            <a:r>
              <a:rPr lang="en-US" altLang="zh-CN" sz="1400" b="1" baseline="0"/>
              <a:t> Price</a:t>
            </a:r>
            <a:endParaRPr lang="zh-CN" altLang="en-US" sz="1400" b="1"/>
          </a:p>
        </c:rich>
      </c:tx>
      <c:layout>
        <c:manualLayout>
          <c:xMode val="edge"/>
          <c:yMode val="edge"/>
          <c:x val="0.32159610020245682"/>
          <c:y val="3.11926650570924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6.5579025604015642E-2"/>
          <c:y val="0.23777443609022555"/>
          <c:w val="0.87149347781595699"/>
          <c:h val="0.62268711147948608"/>
        </c:manualLayout>
      </c:layout>
      <c:lineChart>
        <c:grouping val="standard"/>
        <c:varyColors val="0"/>
        <c:ser>
          <c:idx val="0"/>
          <c:order val="0"/>
          <c:spPr>
            <a:ln w="15875" cap="rnd" cmpd="sng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'[1]KO (1)'!$I$2:$I$1260</c:f>
              <c:numCache>
                <c:formatCode>m/d/yyyy</c:formatCode>
                <c:ptCount val="1259"/>
                <c:pt idx="0">
                  <c:v>43409</c:v>
                </c:pt>
                <c:pt idx="1">
                  <c:v>43410</c:v>
                </c:pt>
                <c:pt idx="2">
                  <c:v>43411</c:v>
                </c:pt>
                <c:pt idx="3">
                  <c:v>43412</c:v>
                </c:pt>
                <c:pt idx="4">
                  <c:v>43413</c:v>
                </c:pt>
                <c:pt idx="5">
                  <c:v>43416</c:v>
                </c:pt>
                <c:pt idx="6">
                  <c:v>43417</c:v>
                </c:pt>
                <c:pt idx="7">
                  <c:v>43418</c:v>
                </c:pt>
                <c:pt idx="8">
                  <c:v>43419</c:v>
                </c:pt>
                <c:pt idx="9">
                  <c:v>43420</c:v>
                </c:pt>
                <c:pt idx="10">
                  <c:v>43423</c:v>
                </c:pt>
                <c:pt idx="11">
                  <c:v>43424</c:v>
                </c:pt>
                <c:pt idx="12">
                  <c:v>43425</c:v>
                </c:pt>
                <c:pt idx="13">
                  <c:v>43427</c:v>
                </c:pt>
                <c:pt idx="14">
                  <c:v>43430</c:v>
                </c:pt>
                <c:pt idx="15">
                  <c:v>43431</c:v>
                </c:pt>
                <c:pt idx="16">
                  <c:v>43432</c:v>
                </c:pt>
                <c:pt idx="17">
                  <c:v>43433</c:v>
                </c:pt>
                <c:pt idx="18">
                  <c:v>43434</c:v>
                </c:pt>
                <c:pt idx="19">
                  <c:v>43437</c:v>
                </c:pt>
                <c:pt idx="20">
                  <c:v>43438</c:v>
                </c:pt>
                <c:pt idx="21">
                  <c:v>43440</c:v>
                </c:pt>
                <c:pt idx="22">
                  <c:v>43441</c:v>
                </c:pt>
                <c:pt idx="23">
                  <c:v>43444</c:v>
                </c:pt>
                <c:pt idx="24">
                  <c:v>43445</c:v>
                </c:pt>
                <c:pt idx="25">
                  <c:v>43446</c:v>
                </c:pt>
                <c:pt idx="26">
                  <c:v>43447</c:v>
                </c:pt>
                <c:pt idx="27">
                  <c:v>43448</c:v>
                </c:pt>
                <c:pt idx="28">
                  <c:v>43451</c:v>
                </c:pt>
                <c:pt idx="29">
                  <c:v>43452</c:v>
                </c:pt>
                <c:pt idx="30">
                  <c:v>43453</c:v>
                </c:pt>
                <c:pt idx="31">
                  <c:v>43454</c:v>
                </c:pt>
                <c:pt idx="32">
                  <c:v>43455</c:v>
                </c:pt>
                <c:pt idx="33">
                  <c:v>43458</c:v>
                </c:pt>
                <c:pt idx="34">
                  <c:v>43460</c:v>
                </c:pt>
                <c:pt idx="35">
                  <c:v>43461</c:v>
                </c:pt>
                <c:pt idx="36">
                  <c:v>43462</c:v>
                </c:pt>
                <c:pt idx="37">
                  <c:v>43465</c:v>
                </c:pt>
                <c:pt idx="38">
                  <c:v>43467</c:v>
                </c:pt>
                <c:pt idx="39">
                  <c:v>43468</c:v>
                </c:pt>
                <c:pt idx="40">
                  <c:v>43469</c:v>
                </c:pt>
                <c:pt idx="41">
                  <c:v>43472</c:v>
                </c:pt>
                <c:pt idx="42">
                  <c:v>43473</c:v>
                </c:pt>
                <c:pt idx="43">
                  <c:v>43474</c:v>
                </c:pt>
                <c:pt idx="44">
                  <c:v>43475</c:v>
                </c:pt>
                <c:pt idx="45">
                  <c:v>43476</c:v>
                </c:pt>
                <c:pt idx="46">
                  <c:v>43479</c:v>
                </c:pt>
                <c:pt idx="47">
                  <c:v>43480</c:v>
                </c:pt>
                <c:pt idx="48">
                  <c:v>43481</c:v>
                </c:pt>
                <c:pt idx="49">
                  <c:v>43482</c:v>
                </c:pt>
                <c:pt idx="50">
                  <c:v>43483</c:v>
                </c:pt>
                <c:pt idx="51">
                  <c:v>43487</c:v>
                </c:pt>
                <c:pt idx="52">
                  <c:v>43488</c:v>
                </c:pt>
                <c:pt idx="53">
                  <c:v>43489</c:v>
                </c:pt>
                <c:pt idx="54">
                  <c:v>43490</c:v>
                </c:pt>
                <c:pt idx="55">
                  <c:v>43493</c:v>
                </c:pt>
                <c:pt idx="56">
                  <c:v>43494</c:v>
                </c:pt>
                <c:pt idx="57">
                  <c:v>43495</c:v>
                </c:pt>
                <c:pt idx="58">
                  <c:v>43496</c:v>
                </c:pt>
                <c:pt idx="59">
                  <c:v>43497</c:v>
                </c:pt>
                <c:pt idx="60">
                  <c:v>43500</c:v>
                </c:pt>
                <c:pt idx="61">
                  <c:v>43501</c:v>
                </c:pt>
                <c:pt idx="62">
                  <c:v>43502</c:v>
                </c:pt>
                <c:pt idx="63">
                  <c:v>43503</c:v>
                </c:pt>
                <c:pt idx="64">
                  <c:v>43504</c:v>
                </c:pt>
                <c:pt idx="65">
                  <c:v>43507</c:v>
                </c:pt>
                <c:pt idx="66">
                  <c:v>43508</c:v>
                </c:pt>
                <c:pt idx="67">
                  <c:v>43509</c:v>
                </c:pt>
                <c:pt idx="68">
                  <c:v>43510</c:v>
                </c:pt>
                <c:pt idx="69">
                  <c:v>43511</c:v>
                </c:pt>
                <c:pt idx="70">
                  <c:v>43515</c:v>
                </c:pt>
                <c:pt idx="71">
                  <c:v>43516</c:v>
                </c:pt>
                <c:pt idx="72">
                  <c:v>43517</c:v>
                </c:pt>
                <c:pt idx="73">
                  <c:v>43518</c:v>
                </c:pt>
                <c:pt idx="74">
                  <c:v>43521</c:v>
                </c:pt>
                <c:pt idx="75">
                  <c:v>43522</c:v>
                </c:pt>
                <c:pt idx="76">
                  <c:v>43523</c:v>
                </c:pt>
                <c:pt idx="77">
                  <c:v>43524</c:v>
                </c:pt>
                <c:pt idx="78">
                  <c:v>43525</c:v>
                </c:pt>
                <c:pt idx="79">
                  <c:v>43528</c:v>
                </c:pt>
                <c:pt idx="80">
                  <c:v>43529</c:v>
                </c:pt>
                <c:pt idx="81">
                  <c:v>43530</c:v>
                </c:pt>
                <c:pt idx="82">
                  <c:v>43531</c:v>
                </c:pt>
                <c:pt idx="83">
                  <c:v>43532</c:v>
                </c:pt>
                <c:pt idx="84">
                  <c:v>43535</c:v>
                </c:pt>
                <c:pt idx="85">
                  <c:v>43536</c:v>
                </c:pt>
                <c:pt idx="86">
                  <c:v>43537</c:v>
                </c:pt>
                <c:pt idx="87">
                  <c:v>43538</c:v>
                </c:pt>
                <c:pt idx="88">
                  <c:v>43539</c:v>
                </c:pt>
                <c:pt idx="89">
                  <c:v>43542</c:v>
                </c:pt>
                <c:pt idx="90">
                  <c:v>43543</c:v>
                </c:pt>
                <c:pt idx="91">
                  <c:v>43544</c:v>
                </c:pt>
                <c:pt idx="92">
                  <c:v>43545</c:v>
                </c:pt>
                <c:pt idx="93">
                  <c:v>43546</c:v>
                </c:pt>
                <c:pt idx="94">
                  <c:v>43549</c:v>
                </c:pt>
                <c:pt idx="95">
                  <c:v>43550</c:v>
                </c:pt>
                <c:pt idx="96">
                  <c:v>43551</c:v>
                </c:pt>
                <c:pt idx="97">
                  <c:v>43552</c:v>
                </c:pt>
                <c:pt idx="98">
                  <c:v>43553</c:v>
                </c:pt>
                <c:pt idx="99">
                  <c:v>43556</c:v>
                </c:pt>
                <c:pt idx="100">
                  <c:v>43557</c:v>
                </c:pt>
                <c:pt idx="101">
                  <c:v>43558</c:v>
                </c:pt>
                <c:pt idx="102">
                  <c:v>43559</c:v>
                </c:pt>
                <c:pt idx="103">
                  <c:v>43560</c:v>
                </c:pt>
                <c:pt idx="104">
                  <c:v>43563</c:v>
                </c:pt>
                <c:pt idx="105">
                  <c:v>43564</c:v>
                </c:pt>
                <c:pt idx="106">
                  <c:v>43565</c:v>
                </c:pt>
                <c:pt idx="107">
                  <c:v>43566</c:v>
                </c:pt>
                <c:pt idx="108">
                  <c:v>43567</c:v>
                </c:pt>
                <c:pt idx="109">
                  <c:v>43570</c:v>
                </c:pt>
                <c:pt idx="110">
                  <c:v>43571</c:v>
                </c:pt>
                <c:pt idx="111">
                  <c:v>43572</c:v>
                </c:pt>
                <c:pt idx="112">
                  <c:v>43573</c:v>
                </c:pt>
                <c:pt idx="113">
                  <c:v>43577</c:v>
                </c:pt>
                <c:pt idx="114">
                  <c:v>43578</c:v>
                </c:pt>
                <c:pt idx="115">
                  <c:v>43579</c:v>
                </c:pt>
                <c:pt idx="116">
                  <c:v>43580</c:v>
                </c:pt>
                <c:pt idx="117">
                  <c:v>43581</c:v>
                </c:pt>
                <c:pt idx="118">
                  <c:v>43584</c:v>
                </c:pt>
                <c:pt idx="119">
                  <c:v>43585</c:v>
                </c:pt>
                <c:pt idx="120">
                  <c:v>43586</c:v>
                </c:pt>
                <c:pt idx="121">
                  <c:v>43587</c:v>
                </c:pt>
                <c:pt idx="122">
                  <c:v>43588</c:v>
                </c:pt>
                <c:pt idx="123">
                  <c:v>43591</c:v>
                </c:pt>
                <c:pt idx="124">
                  <c:v>43592</c:v>
                </c:pt>
                <c:pt idx="125">
                  <c:v>43593</c:v>
                </c:pt>
                <c:pt idx="126">
                  <c:v>43594</c:v>
                </c:pt>
                <c:pt idx="127">
                  <c:v>43595</c:v>
                </c:pt>
                <c:pt idx="128">
                  <c:v>43598</c:v>
                </c:pt>
                <c:pt idx="129">
                  <c:v>43599</c:v>
                </c:pt>
                <c:pt idx="130">
                  <c:v>43600</c:v>
                </c:pt>
                <c:pt idx="131">
                  <c:v>43601</c:v>
                </c:pt>
                <c:pt idx="132">
                  <c:v>43602</c:v>
                </c:pt>
                <c:pt idx="133">
                  <c:v>43605</c:v>
                </c:pt>
                <c:pt idx="134">
                  <c:v>43606</c:v>
                </c:pt>
                <c:pt idx="135">
                  <c:v>43607</c:v>
                </c:pt>
                <c:pt idx="136">
                  <c:v>43608</c:v>
                </c:pt>
                <c:pt idx="137">
                  <c:v>43609</c:v>
                </c:pt>
                <c:pt idx="138">
                  <c:v>43613</c:v>
                </c:pt>
                <c:pt idx="139">
                  <c:v>43614</c:v>
                </c:pt>
                <c:pt idx="140">
                  <c:v>43615</c:v>
                </c:pt>
                <c:pt idx="141">
                  <c:v>43616</c:v>
                </c:pt>
                <c:pt idx="142">
                  <c:v>43619</c:v>
                </c:pt>
                <c:pt idx="143">
                  <c:v>43620</c:v>
                </c:pt>
                <c:pt idx="144">
                  <c:v>43621</c:v>
                </c:pt>
                <c:pt idx="145">
                  <c:v>43622</c:v>
                </c:pt>
                <c:pt idx="146">
                  <c:v>43623</c:v>
                </c:pt>
                <c:pt idx="147">
                  <c:v>43626</c:v>
                </c:pt>
                <c:pt idx="148">
                  <c:v>43627</c:v>
                </c:pt>
                <c:pt idx="149">
                  <c:v>43628</c:v>
                </c:pt>
                <c:pt idx="150">
                  <c:v>43629</c:v>
                </c:pt>
                <c:pt idx="151">
                  <c:v>43630</c:v>
                </c:pt>
                <c:pt idx="152">
                  <c:v>43633</c:v>
                </c:pt>
                <c:pt idx="153">
                  <c:v>43634</c:v>
                </c:pt>
                <c:pt idx="154">
                  <c:v>43635</c:v>
                </c:pt>
                <c:pt idx="155">
                  <c:v>43636</c:v>
                </c:pt>
                <c:pt idx="156">
                  <c:v>43637</c:v>
                </c:pt>
                <c:pt idx="157">
                  <c:v>43640</c:v>
                </c:pt>
                <c:pt idx="158">
                  <c:v>43641</c:v>
                </c:pt>
                <c:pt idx="159">
                  <c:v>43642</c:v>
                </c:pt>
                <c:pt idx="160">
                  <c:v>43643</c:v>
                </c:pt>
                <c:pt idx="161">
                  <c:v>43644</c:v>
                </c:pt>
                <c:pt idx="162">
                  <c:v>43647</c:v>
                </c:pt>
                <c:pt idx="163">
                  <c:v>43648</c:v>
                </c:pt>
                <c:pt idx="164">
                  <c:v>43649</c:v>
                </c:pt>
                <c:pt idx="165">
                  <c:v>43651</c:v>
                </c:pt>
                <c:pt idx="166">
                  <c:v>43654</c:v>
                </c:pt>
                <c:pt idx="167">
                  <c:v>43655</c:v>
                </c:pt>
                <c:pt idx="168">
                  <c:v>43656</c:v>
                </c:pt>
                <c:pt idx="169">
                  <c:v>43657</c:v>
                </c:pt>
                <c:pt idx="170">
                  <c:v>43658</c:v>
                </c:pt>
                <c:pt idx="171">
                  <c:v>43661</c:v>
                </c:pt>
                <c:pt idx="172">
                  <c:v>43662</c:v>
                </c:pt>
                <c:pt idx="173">
                  <c:v>43663</c:v>
                </c:pt>
                <c:pt idx="174">
                  <c:v>43664</c:v>
                </c:pt>
                <c:pt idx="175">
                  <c:v>43665</c:v>
                </c:pt>
                <c:pt idx="176">
                  <c:v>43668</c:v>
                </c:pt>
                <c:pt idx="177">
                  <c:v>43669</c:v>
                </c:pt>
                <c:pt idx="178">
                  <c:v>43670</c:v>
                </c:pt>
                <c:pt idx="179">
                  <c:v>43671</c:v>
                </c:pt>
                <c:pt idx="180">
                  <c:v>43672</c:v>
                </c:pt>
                <c:pt idx="181">
                  <c:v>43675</c:v>
                </c:pt>
                <c:pt idx="182">
                  <c:v>43676</c:v>
                </c:pt>
                <c:pt idx="183">
                  <c:v>43677</c:v>
                </c:pt>
                <c:pt idx="184">
                  <c:v>43678</c:v>
                </c:pt>
                <c:pt idx="185">
                  <c:v>43679</c:v>
                </c:pt>
                <c:pt idx="186">
                  <c:v>43682</c:v>
                </c:pt>
                <c:pt idx="187">
                  <c:v>43683</c:v>
                </c:pt>
                <c:pt idx="188">
                  <c:v>43684</c:v>
                </c:pt>
                <c:pt idx="189">
                  <c:v>43685</c:v>
                </c:pt>
                <c:pt idx="190">
                  <c:v>43686</c:v>
                </c:pt>
                <c:pt idx="191">
                  <c:v>43689</c:v>
                </c:pt>
                <c:pt idx="192">
                  <c:v>43690</c:v>
                </c:pt>
                <c:pt idx="193">
                  <c:v>43691</c:v>
                </c:pt>
                <c:pt idx="194">
                  <c:v>43692</c:v>
                </c:pt>
                <c:pt idx="195">
                  <c:v>43693</c:v>
                </c:pt>
                <c:pt idx="196">
                  <c:v>43696</c:v>
                </c:pt>
                <c:pt idx="197">
                  <c:v>43697</c:v>
                </c:pt>
                <c:pt idx="198">
                  <c:v>43698</c:v>
                </c:pt>
                <c:pt idx="199">
                  <c:v>43699</c:v>
                </c:pt>
                <c:pt idx="200">
                  <c:v>43700</c:v>
                </c:pt>
                <c:pt idx="201">
                  <c:v>43703</c:v>
                </c:pt>
                <c:pt idx="202">
                  <c:v>43704</c:v>
                </c:pt>
                <c:pt idx="203">
                  <c:v>43705</c:v>
                </c:pt>
                <c:pt idx="204">
                  <c:v>43706</c:v>
                </c:pt>
                <c:pt idx="205">
                  <c:v>43707</c:v>
                </c:pt>
                <c:pt idx="206">
                  <c:v>43711</c:v>
                </c:pt>
                <c:pt idx="207">
                  <c:v>43712</c:v>
                </c:pt>
                <c:pt idx="208">
                  <c:v>43713</c:v>
                </c:pt>
                <c:pt idx="209">
                  <c:v>43714</c:v>
                </c:pt>
                <c:pt idx="210">
                  <c:v>43717</c:v>
                </c:pt>
                <c:pt idx="211">
                  <c:v>43718</c:v>
                </c:pt>
                <c:pt idx="212">
                  <c:v>43719</c:v>
                </c:pt>
                <c:pt idx="213">
                  <c:v>43720</c:v>
                </c:pt>
                <c:pt idx="214">
                  <c:v>43721</c:v>
                </c:pt>
                <c:pt idx="215">
                  <c:v>43724</c:v>
                </c:pt>
                <c:pt idx="216">
                  <c:v>43725</c:v>
                </c:pt>
                <c:pt idx="217">
                  <c:v>43726</c:v>
                </c:pt>
                <c:pt idx="218">
                  <c:v>43727</c:v>
                </c:pt>
                <c:pt idx="219">
                  <c:v>43728</c:v>
                </c:pt>
                <c:pt idx="220">
                  <c:v>43731</c:v>
                </c:pt>
                <c:pt idx="221">
                  <c:v>43732</c:v>
                </c:pt>
                <c:pt idx="222">
                  <c:v>43733</c:v>
                </c:pt>
                <c:pt idx="223">
                  <c:v>43734</c:v>
                </c:pt>
                <c:pt idx="224">
                  <c:v>43735</c:v>
                </c:pt>
                <c:pt idx="225">
                  <c:v>43738</c:v>
                </c:pt>
                <c:pt idx="226">
                  <c:v>43739</c:v>
                </c:pt>
                <c:pt idx="227">
                  <c:v>43740</c:v>
                </c:pt>
                <c:pt idx="228">
                  <c:v>43741</c:v>
                </c:pt>
                <c:pt idx="229">
                  <c:v>43742</c:v>
                </c:pt>
                <c:pt idx="230">
                  <c:v>43745</c:v>
                </c:pt>
                <c:pt idx="231">
                  <c:v>43746</c:v>
                </c:pt>
                <c:pt idx="232">
                  <c:v>43747</c:v>
                </c:pt>
                <c:pt idx="233">
                  <c:v>43748</c:v>
                </c:pt>
                <c:pt idx="234">
                  <c:v>43749</c:v>
                </c:pt>
                <c:pt idx="235">
                  <c:v>43752</c:v>
                </c:pt>
                <c:pt idx="236">
                  <c:v>43753</c:v>
                </c:pt>
                <c:pt idx="237">
                  <c:v>43754</c:v>
                </c:pt>
                <c:pt idx="238">
                  <c:v>43755</c:v>
                </c:pt>
                <c:pt idx="239">
                  <c:v>43756</c:v>
                </c:pt>
                <c:pt idx="240">
                  <c:v>43759</c:v>
                </c:pt>
                <c:pt idx="241">
                  <c:v>43760</c:v>
                </c:pt>
                <c:pt idx="242">
                  <c:v>43761</c:v>
                </c:pt>
                <c:pt idx="243">
                  <c:v>43762</c:v>
                </c:pt>
                <c:pt idx="244">
                  <c:v>43763</c:v>
                </c:pt>
                <c:pt idx="245">
                  <c:v>43766</c:v>
                </c:pt>
                <c:pt idx="246">
                  <c:v>43767</c:v>
                </c:pt>
                <c:pt idx="247">
                  <c:v>43768</c:v>
                </c:pt>
                <c:pt idx="248">
                  <c:v>43769</c:v>
                </c:pt>
                <c:pt idx="249">
                  <c:v>43770</c:v>
                </c:pt>
                <c:pt idx="250">
                  <c:v>43773</c:v>
                </c:pt>
                <c:pt idx="251">
                  <c:v>43774</c:v>
                </c:pt>
                <c:pt idx="252">
                  <c:v>43775</c:v>
                </c:pt>
                <c:pt idx="253">
                  <c:v>43776</c:v>
                </c:pt>
                <c:pt idx="254">
                  <c:v>43777</c:v>
                </c:pt>
                <c:pt idx="255">
                  <c:v>43780</c:v>
                </c:pt>
                <c:pt idx="256">
                  <c:v>43781</c:v>
                </c:pt>
                <c:pt idx="257">
                  <c:v>43782</c:v>
                </c:pt>
                <c:pt idx="258">
                  <c:v>43783</c:v>
                </c:pt>
                <c:pt idx="259">
                  <c:v>43784</c:v>
                </c:pt>
                <c:pt idx="260">
                  <c:v>43787</c:v>
                </c:pt>
                <c:pt idx="261">
                  <c:v>43788</c:v>
                </c:pt>
                <c:pt idx="262">
                  <c:v>43789</c:v>
                </c:pt>
                <c:pt idx="263">
                  <c:v>43790</c:v>
                </c:pt>
                <c:pt idx="264">
                  <c:v>43791</c:v>
                </c:pt>
                <c:pt idx="265">
                  <c:v>43794</c:v>
                </c:pt>
                <c:pt idx="266">
                  <c:v>43795</c:v>
                </c:pt>
                <c:pt idx="267">
                  <c:v>43796</c:v>
                </c:pt>
                <c:pt idx="268">
                  <c:v>43798</c:v>
                </c:pt>
                <c:pt idx="269">
                  <c:v>43801</c:v>
                </c:pt>
                <c:pt idx="270">
                  <c:v>43802</c:v>
                </c:pt>
                <c:pt idx="271">
                  <c:v>43803</c:v>
                </c:pt>
                <c:pt idx="272">
                  <c:v>43804</c:v>
                </c:pt>
                <c:pt idx="273">
                  <c:v>43805</c:v>
                </c:pt>
                <c:pt idx="274">
                  <c:v>43808</c:v>
                </c:pt>
                <c:pt idx="275">
                  <c:v>43809</c:v>
                </c:pt>
                <c:pt idx="276">
                  <c:v>43810</c:v>
                </c:pt>
                <c:pt idx="277">
                  <c:v>43811</c:v>
                </c:pt>
                <c:pt idx="278">
                  <c:v>43812</c:v>
                </c:pt>
                <c:pt idx="279">
                  <c:v>43815</c:v>
                </c:pt>
                <c:pt idx="280">
                  <c:v>43816</c:v>
                </c:pt>
                <c:pt idx="281">
                  <c:v>43817</c:v>
                </c:pt>
                <c:pt idx="282">
                  <c:v>43818</c:v>
                </c:pt>
                <c:pt idx="283">
                  <c:v>43819</c:v>
                </c:pt>
                <c:pt idx="284">
                  <c:v>43822</c:v>
                </c:pt>
                <c:pt idx="285">
                  <c:v>43823</c:v>
                </c:pt>
                <c:pt idx="286">
                  <c:v>43825</c:v>
                </c:pt>
                <c:pt idx="287">
                  <c:v>43826</c:v>
                </c:pt>
                <c:pt idx="288">
                  <c:v>43829</c:v>
                </c:pt>
                <c:pt idx="289">
                  <c:v>43830</c:v>
                </c:pt>
                <c:pt idx="290">
                  <c:v>43832</c:v>
                </c:pt>
                <c:pt idx="291">
                  <c:v>43833</c:v>
                </c:pt>
                <c:pt idx="292">
                  <c:v>43836</c:v>
                </c:pt>
                <c:pt idx="293">
                  <c:v>43837</c:v>
                </c:pt>
                <c:pt idx="294">
                  <c:v>43838</c:v>
                </c:pt>
                <c:pt idx="295">
                  <c:v>43839</c:v>
                </c:pt>
                <c:pt idx="296">
                  <c:v>43840</c:v>
                </c:pt>
                <c:pt idx="297">
                  <c:v>43843</c:v>
                </c:pt>
                <c:pt idx="298">
                  <c:v>43844</c:v>
                </c:pt>
                <c:pt idx="299">
                  <c:v>43845</c:v>
                </c:pt>
                <c:pt idx="300">
                  <c:v>43846</c:v>
                </c:pt>
                <c:pt idx="301">
                  <c:v>43847</c:v>
                </c:pt>
                <c:pt idx="302">
                  <c:v>43851</c:v>
                </c:pt>
                <c:pt idx="303">
                  <c:v>43852</c:v>
                </c:pt>
                <c:pt idx="304">
                  <c:v>43853</c:v>
                </c:pt>
                <c:pt idx="305">
                  <c:v>43854</c:v>
                </c:pt>
                <c:pt idx="306">
                  <c:v>43857</c:v>
                </c:pt>
                <c:pt idx="307">
                  <c:v>43858</c:v>
                </c:pt>
                <c:pt idx="308">
                  <c:v>43859</c:v>
                </c:pt>
                <c:pt idx="309">
                  <c:v>43860</c:v>
                </c:pt>
                <c:pt idx="310">
                  <c:v>43861</c:v>
                </c:pt>
                <c:pt idx="311">
                  <c:v>43864</c:v>
                </c:pt>
                <c:pt idx="312">
                  <c:v>43865</c:v>
                </c:pt>
                <c:pt idx="313">
                  <c:v>43866</c:v>
                </c:pt>
                <c:pt idx="314">
                  <c:v>43867</c:v>
                </c:pt>
                <c:pt idx="315">
                  <c:v>43868</c:v>
                </c:pt>
                <c:pt idx="316">
                  <c:v>43871</c:v>
                </c:pt>
                <c:pt idx="317">
                  <c:v>43872</c:v>
                </c:pt>
                <c:pt idx="318">
                  <c:v>43873</c:v>
                </c:pt>
                <c:pt idx="319">
                  <c:v>43874</c:v>
                </c:pt>
                <c:pt idx="320">
                  <c:v>43875</c:v>
                </c:pt>
                <c:pt idx="321">
                  <c:v>43879</c:v>
                </c:pt>
                <c:pt idx="322">
                  <c:v>43880</c:v>
                </c:pt>
                <c:pt idx="323">
                  <c:v>43881</c:v>
                </c:pt>
                <c:pt idx="324">
                  <c:v>43882</c:v>
                </c:pt>
                <c:pt idx="325">
                  <c:v>43885</c:v>
                </c:pt>
                <c:pt idx="326">
                  <c:v>43886</c:v>
                </c:pt>
                <c:pt idx="327">
                  <c:v>43887</c:v>
                </c:pt>
                <c:pt idx="328">
                  <c:v>43888</c:v>
                </c:pt>
                <c:pt idx="329">
                  <c:v>43889</c:v>
                </c:pt>
                <c:pt idx="330">
                  <c:v>43892</c:v>
                </c:pt>
                <c:pt idx="331">
                  <c:v>43893</c:v>
                </c:pt>
                <c:pt idx="332">
                  <c:v>43894</c:v>
                </c:pt>
                <c:pt idx="333">
                  <c:v>43895</c:v>
                </c:pt>
                <c:pt idx="334">
                  <c:v>43896</c:v>
                </c:pt>
                <c:pt idx="335">
                  <c:v>43899</c:v>
                </c:pt>
                <c:pt idx="336">
                  <c:v>43900</c:v>
                </c:pt>
                <c:pt idx="337">
                  <c:v>43901</c:v>
                </c:pt>
                <c:pt idx="338">
                  <c:v>43902</c:v>
                </c:pt>
                <c:pt idx="339">
                  <c:v>43903</c:v>
                </c:pt>
                <c:pt idx="340">
                  <c:v>43906</c:v>
                </c:pt>
                <c:pt idx="341">
                  <c:v>43907</c:v>
                </c:pt>
                <c:pt idx="342">
                  <c:v>43908</c:v>
                </c:pt>
                <c:pt idx="343">
                  <c:v>43909</c:v>
                </c:pt>
                <c:pt idx="344">
                  <c:v>43910</c:v>
                </c:pt>
                <c:pt idx="345">
                  <c:v>43913</c:v>
                </c:pt>
                <c:pt idx="346">
                  <c:v>43914</c:v>
                </c:pt>
                <c:pt idx="347">
                  <c:v>43915</c:v>
                </c:pt>
                <c:pt idx="348">
                  <c:v>43916</c:v>
                </c:pt>
                <c:pt idx="349">
                  <c:v>43917</c:v>
                </c:pt>
                <c:pt idx="350">
                  <c:v>43920</c:v>
                </c:pt>
                <c:pt idx="351">
                  <c:v>43921</c:v>
                </c:pt>
                <c:pt idx="352">
                  <c:v>43922</c:v>
                </c:pt>
                <c:pt idx="353">
                  <c:v>43923</c:v>
                </c:pt>
                <c:pt idx="354">
                  <c:v>43924</c:v>
                </c:pt>
                <c:pt idx="355">
                  <c:v>43927</c:v>
                </c:pt>
                <c:pt idx="356">
                  <c:v>43928</c:v>
                </c:pt>
                <c:pt idx="357">
                  <c:v>43929</c:v>
                </c:pt>
                <c:pt idx="358">
                  <c:v>43930</c:v>
                </c:pt>
                <c:pt idx="359">
                  <c:v>43934</c:v>
                </c:pt>
                <c:pt idx="360">
                  <c:v>43935</c:v>
                </c:pt>
                <c:pt idx="361">
                  <c:v>43936</c:v>
                </c:pt>
                <c:pt idx="362">
                  <c:v>43937</c:v>
                </c:pt>
                <c:pt idx="363">
                  <c:v>43938</c:v>
                </c:pt>
                <c:pt idx="364">
                  <c:v>43941</c:v>
                </c:pt>
                <c:pt idx="365">
                  <c:v>43942</c:v>
                </c:pt>
                <c:pt idx="366">
                  <c:v>43943</c:v>
                </c:pt>
                <c:pt idx="367">
                  <c:v>43944</c:v>
                </c:pt>
                <c:pt idx="368">
                  <c:v>43945</c:v>
                </c:pt>
                <c:pt idx="369">
                  <c:v>43948</c:v>
                </c:pt>
                <c:pt idx="370">
                  <c:v>43949</c:v>
                </c:pt>
                <c:pt idx="371">
                  <c:v>43950</c:v>
                </c:pt>
                <c:pt idx="372">
                  <c:v>43951</c:v>
                </c:pt>
                <c:pt idx="373">
                  <c:v>43952</c:v>
                </c:pt>
                <c:pt idx="374">
                  <c:v>43955</c:v>
                </c:pt>
                <c:pt idx="375">
                  <c:v>43956</c:v>
                </c:pt>
                <c:pt idx="376">
                  <c:v>43957</c:v>
                </c:pt>
                <c:pt idx="377">
                  <c:v>43958</c:v>
                </c:pt>
                <c:pt idx="378">
                  <c:v>43959</c:v>
                </c:pt>
                <c:pt idx="379">
                  <c:v>43962</c:v>
                </c:pt>
                <c:pt idx="380">
                  <c:v>43963</c:v>
                </c:pt>
                <c:pt idx="381">
                  <c:v>43964</c:v>
                </c:pt>
                <c:pt idx="382">
                  <c:v>43965</c:v>
                </c:pt>
                <c:pt idx="383">
                  <c:v>43966</c:v>
                </c:pt>
                <c:pt idx="384">
                  <c:v>43969</c:v>
                </c:pt>
                <c:pt idx="385">
                  <c:v>43970</c:v>
                </c:pt>
                <c:pt idx="386">
                  <c:v>43971</c:v>
                </c:pt>
                <c:pt idx="387">
                  <c:v>43972</c:v>
                </c:pt>
                <c:pt idx="388">
                  <c:v>43973</c:v>
                </c:pt>
                <c:pt idx="389">
                  <c:v>43977</c:v>
                </c:pt>
                <c:pt idx="390">
                  <c:v>43978</c:v>
                </c:pt>
                <c:pt idx="391">
                  <c:v>43979</c:v>
                </c:pt>
                <c:pt idx="392">
                  <c:v>43980</c:v>
                </c:pt>
                <c:pt idx="393">
                  <c:v>43983</c:v>
                </c:pt>
                <c:pt idx="394">
                  <c:v>43984</c:v>
                </c:pt>
                <c:pt idx="395">
                  <c:v>43985</c:v>
                </c:pt>
                <c:pt idx="396">
                  <c:v>43986</c:v>
                </c:pt>
                <c:pt idx="397">
                  <c:v>43987</c:v>
                </c:pt>
                <c:pt idx="398">
                  <c:v>43990</c:v>
                </c:pt>
                <c:pt idx="399">
                  <c:v>43991</c:v>
                </c:pt>
                <c:pt idx="400">
                  <c:v>43992</c:v>
                </c:pt>
                <c:pt idx="401">
                  <c:v>43993</c:v>
                </c:pt>
                <c:pt idx="402">
                  <c:v>43994</c:v>
                </c:pt>
                <c:pt idx="403">
                  <c:v>43997</c:v>
                </c:pt>
                <c:pt idx="404">
                  <c:v>43998</c:v>
                </c:pt>
                <c:pt idx="405">
                  <c:v>43999</c:v>
                </c:pt>
                <c:pt idx="406">
                  <c:v>44000</c:v>
                </c:pt>
                <c:pt idx="407">
                  <c:v>44001</c:v>
                </c:pt>
                <c:pt idx="408">
                  <c:v>44004</c:v>
                </c:pt>
                <c:pt idx="409">
                  <c:v>44005</c:v>
                </c:pt>
                <c:pt idx="410">
                  <c:v>44006</c:v>
                </c:pt>
                <c:pt idx="411">
                  <c:v>44007</c:v>
                </c:pt>
                <c:pt idx="412">
                  <c:v>44008</c:v>
                </c:pt>
                <c:pt idx="413">
                  <c:v>44011</c:v>
                </c:pt>
                <c:pt idx="414">
                  <c:v>44012</c:v>
                </c:pt>
                <c:pt idx="415">
                  <c:v>44013</c:v>
                </c:pt>
                <c:pt idx="416">
                  <c:v>44014</c:v>
                </c:pt>
                <c:pt idx="417">
                  <c:v>44018</c:v>
                </c:pt>
                <c:pt idx="418">
                  <c:v>44019</c:v>
                </c:pt>
                <c:pt idx="419">
                  <c:v>44020</c:v>
                </c:pt>
                <c:pt idx="420">
                  <c:v>44021</c:v>
                </c:pt>
                <c:pt idx="421">
                  <c:v>44022</c:v>
                </c:pt>
                <c:pt idx="422">
                  <c:v>44025</c:v>
                </c:pt>
                <c:pt idx="423">
                  <c:v>44026</c:v>
                </c:pt>
                <c:pt idx="424">
                  <c:v>44027</c:v>
                </c:pt>
                <c:pt idx="425">
                  <c:v>44028</c:v>
                </c:pt>
                <c:pt idx="426">
                  <c:v>44029</c:v>
                </c:pt>
                <c:pt idx="427">
                  <c:v>44032</c:v>
                </c:pt>
                <c:pt idx="428">
                  <c:v>44033</c:v>
                </c:pt>
                <c:pt idx="429">
                  <c:v>44034</c:v>
                </c:pt>
                <c:pt idx="430">
                  <c:v>44035</c:v>
                </c:pt>
                <c:pt idx="431">
                  <c:v>44036</c:v>
                </c:pt>
                <c:pt idx="432">
                  <c:v>44039</c:v>
                </c:pt>
                <c:pt idx="433">
                  <c:v>44040</c:v>
                </c:pt>
                <c:pt idx="434">
                  <c:v>44041</c:v>
                </c:pt>
                <c:pt idx="435">
                  <c:v>44042</c:v>
                </c:pt>
                <c:pt idx="436">
                  <c:v>44043</c:v>
                </c:pt>
                <c:pt idx="437">
                  <c:v>44046</c:v>
                </c:pt>
                <c:pt idx="438">
                  <c:v>44047</c:v>
                </c:pt>
                <c:pt idx="439">
                  <c:v>44048</c:v>
                </c:pt>
                <c:pt idx="440">
                  <c:v>44049</c:v>
                </c:pt>
                <c:pt idx="441">
                  <c:v>44050</c:v>
                </c:pt>
                <c:pt idx="442">
                  <c:v>44053</c:v>
                </c:pt>
                <c:pt idx="443">
                  <c:v>44054</c:v>
                </c:pt>
                <c:pt idx="444">
                  <c:v>44055</c:v>
                </c:pt>
                <c:pt idx="445">
                  <c:v>44056</c:v>
                </c:pt>
                <c:pt idx="446">
                  <c:v>44057</c:v>
                </c:pt>
                <c:pt idx="447">
                  <c:v>44060</c:v>
                </c:pt>
                <c:pt idx="448">
                  <c:v>44061</c:v>
                </c:pt>
                <c:pt idx="449">
                  <c:v>44062</c:v>
                </c:pt>
                <c:pt idx="450">
                  <c:v>44063</c:v>
                </c:pt>
                <c:pt idx="451">
                  <c:v>44064</c:v>
                </c:pt>
                <c:pt idx="452">
                  <c:v>44067</c:v>
                </c:pt>
                <c:pt idx="453">
                  <c:v>44068</c:v>
                </c:pt>
                <c:pt idx="454">
                  <c:v>44069</c:v>
                </c:pt>
                <c:pt idx="455">
                  <c:v>44070</c:v>
                </c:pt>
                <c:pt idx="456">
                  <c:v>44071</c:v>
                </c:pt>
                <c:pt idx="457">
                  <c:v>44074</c:v>
                </c:pt>
                <c:pt idx="458">
                  <c:v>44075</c:v>
                </c:pt>
                <c:pt idx="459">
                  <c:v>44076</c:v>
                </c:pt>
                <c:pt idx="460">
                  <c:v>44077</c:v>
                </c:pt>
                <c:pt idx="461">
                  <c:v>44078</c:v>
                </c:pt>
                <c:pt idx="462">
                  <c:v>44082</c:v>
                </c:pt>
                <c:pt idx="463">
                  <c:v>44083</c:v>
                </c:pt>
                <c:pt idx="464">
                  <c:v>44084</c:v>
                </c:pt>
                <c:pt idx="465">
                  <c:v>44085</c:v>
                </c:pt>
                <c:pt idx="466">
                  <c:v>44088</c:v>
                </c:pt>
                <c:pt idx="467">
                  <c:v>44089</c:v>
                </c:pt>
                <c:pt idx="468">
                  <c:v>44090</c:v>
                </c:pt>
                <c:pt idx="469">
                  <c:v>44091</c:v>
                </c:pt>
                <c:pt idx="470">
                  <c:v>44092</c:v>
                </c:pt>
                <c:pt idx="471">
                  <c:v>44095</c:v>
                </c:pt>
                <c:pt idx="472">
                  <c:v>44096</c:v>
                </c:pt>
                <c:pt idx="473">
                  <c:v>44097</c:v>
                </c:pt>
                <c:pt idx="474">
                  <c:v>44098</c:v>
                </c:pt>
                <c:pt idx="475">
                  <c:v>44099</c:v>
                </c:pt>
                <c:pt idx="476">
                  <c:v>44102</c:v>
                </c:pt>
                <c:pt idx="477">
                  <c:v>44103</c:v>
                </c:pt>
                <c:pt idx="478">
                  <c:v>44104</c:v>
                </c:pt>
                <c:pt idx="479">
                  <c:v>44105</c:v>
                </c:pt>
                <c:pt idx="480">
                  <c:v>44106</c:v>
                </c:pt>
                <c:pt idx="481">
                  <c:v>44109</c:v>
                </c:pt>
                <c:pt idx="482">
                  <c:v>44110</c:v>
                </c:pt>
                <c:pt idx="483">
                  <c:v>44111</c:v>
                </c:pt>
                <c:pt idx="484">
                  <c:v>44112</c:v>
                </c:pt>
                <c:pt idx="485">
                  <c:v>44113</c:v>
                </c:pt>
                <c:pt idx="486">
                  <c:v>44116</c:v>
                </c:pt>
                <c:pt idx="487">
                  <c:v>44117</c:v>
                </c:pt>
                <c:pt idx="488">
                  <c:v>44118</c:v>
                </c:pt>
                <c:pt idx="489">
                  <c:v>44119</c:v>
                </c:pt>
                <c:pt idx="490">
                  <c:v>44120</c:v>
                </c:pt>
                <c:pt idx="491">
                  <c:v>44123</c:v>
                </c:pt>
                <c:pt idx="492">
                  <c:v>44124</c:v>
                </c:pt>
                <c:pt idx="493">
                  <c:v>44125</c:v>
                </c:pt>
                <c:pt idx="494">
                  <c:v>44126</c:v>
                </c:pt>
                <c:pt idx="495">
                  <c:v>44127</c:v>
                </c:pt>
                <c:pt idx="496">
                  <c:v>44130</c:v>
                </c:pt>
                <c:pt idx="497">
                  <c:v>44131</c:v>
                </c:pt>
                <c:pt idx="498">
                  <c:v>44132</c:v>
                </c:pt>
                <c:pt idx="499">
                  <c:v>44133</c:v>
                </c:pt>
                <c:pt idx="500">
                  <c:v>44134</c:v>
                </c:pt>
                <c:pt idx="501">
                  <c:v>44137</c:v>
                </c:pt>
                <c:pt idx="502">
                  <c:v>44138</c:v>
                </c:pt>
                <c:pt idx="503">
                  <c:v>44139</c:v>
                </c:pt>
                <c:pt idx="504">
                  <c:v>44140</c:v>
                </c:pt>
                <c:pt idx="505">
                  <c:v>44141</c:v>
                </c:pt>
                <c:pt idx="506">
                  <c:v>44144</c:v>
                </c:pt>
                <c:pt idx="507">
                  <c:v>44145</c:v>
                </c:pt>
                <c:pt idx="508">
                  <c:v>44146</c:v>
                </c:pt>
                <c:pt idx="509">
                  <c:v>44147</c:v>
                </c:pt>
                <c:pt idx="510">
                  <c:v>44148</c:v>
                </c:pt>
                <c:pt idx="511">
                  <c:v>44151</c:v>
                </c:pt>
                <c:pt idx="512">
                  <c:v>44152</c:v>
                </c:pt>
                <c:pt idx="513">
                  <c:v>44153</c:v>
                </c:pt>
                <c:pt idx="514">
                  <c:v>44154</c:v>
                </c:pt>
                <c:pt idx="515">
                  <c:v>44155</c:v>
                </c:pt>
                <c:pt idx="516">
                  <c:v>44158</c:v>
                </c:pt>
                <c:pt idx="517">
                  <c:v>44159</c:v>
                </c:pt>
                <c:pt idx="518">
                  <c:v>44160</c:v>
                </c:pt>
                <c:pt idx="519">
                  <c:v>44162</c:v>
                </c:pt>
                <c:pt idx="520">
                  <c:v>44165</c:v>
                </c:pt>
                <c:pt idx="521">
                  <c:v>44166</c:v>
                </c:pt>
                <c:pt idx="522">
                  <c:v>44167</c:v>
                </c:pt>
                <c:pt idx="523">
                  <c:v>44168</c:v>
                </c:pt>
                <c:pt idx="524">
                  <c:v>44169</c:v>
                </c:pt>
                <c:pt idx="525">
                  <c:v>44172</c:v>
                </c:pt>
                <c:pt idx="526">
                  <c:v>44173</c:v>
                </c:pt>
                <c:pt idx="527">
                  <c:v>44174</c:v>
                </c:pt>
                <c:pt idx="528">
                  <c:v>44175</c:v>
                </c:pt>
                <c:pt idx="529">
                  <c:v>44176</c:v>
                </c:pt>
                <c:pt idx="530">
                  <c:v>44179</c:v>
                </c:pt>
                <c:pt idx="531">
                  <c:v>44180</c:v>
                </c:pt>
                <c:pt idx="532">
                  <c:v>44181</c:v>
                </c:pt>
                <c:pt idx="533">
                  <c:v>44182</c:v>
                </c:pt>
                <c:pt idx="534">
                  <c:v>44183</c:v>
                </c:pt>
                <c:pt idx="535">
                  <c:v>44186</c:v>
                </c:pt>
                <c:pt idx="536">
                  <c:v>44187</c:v>
                </c:pt>
                <c:pt idx="537">
                  <c:v>44188</c:v>
                </c:pt>
                <c:pt idx="538">
                  <c:v>44189</c:v>
                </c:pt>
                <c:pt idx="539">
                  <c:v>44193</c:v>
                </c:pt>
                <c:pt idx="540">
                  <c:v>44194</c:v>
                </c:pt>
                <c:pt idx="541">
                  <c:v>44195</c:v>
                </c:pt>
                <c:pt idx="542">
                  <c:v>44196</c:v>
                </c:pt>
                <c:pt idx="543">
                  <c:v>44200</c:v>
                </c:pt>
                <c:pt idx="544">
                  <c:v>44201</c:v>
                </c:pt>
                <c:pt idx="545">
                  <c:v>44202</c:v>
                </c:pt>
                <c:pt idx="546">
                  <c:v>44203</c:v>
                </c:pt>
                <c:pt idx="547">
                  <c:v>44204</c:v>
                </c:pt>
                <c:pt idx="548">
                  <c:v>44207</c:v>
                </c:pt>
                <c:pt idx="549">
                  <c:v>44208</c:v>
                </c:pt>
                <c:pt idx="550">
                  <c:v>44209</c:v>
                </c:pt>
                <c:pt idx="551">
                  <c:v>44210</c:v>
                </c:pt>
                <c:pt idx="552">
                  <c:v>44211</c:v>
                </c:pt>
                <c:pt idx="553">
                  <c:v>44215</c:v>
                </c:pt>
                <c:pt idx="554">
                  <c:v>44216</c:v>
                </c:pt>
                <c:pt idx="555">
                  <c:v>44217</c:v>
                </c:pt>
                <c:pt idx="556">
                  <c:v>44218</c:v>
                </c:pt>
                <c:pt idx="557">
                  <c:v>44221</c:v>
                </c:pt>
                <c:pt idx="558">
                  <c:v>44222</c:v>
                </c:pt>
                <c:pt idx="559">
                  <c:v>44223</c:v>
                </c:pt>
                <c:pt idx="560">
                  <c:v>44224</c:v>
                </c:pt>
                <c:pt idx="561">
                  <c:v>44225</c:v>
                </c:pt>
                <c:pt idx="562">
                  <c:v>44228</c:v>
                </c:pt>
                <c:pt idx="563">
                  <c:v>44229</c:v>
                </c:pt>
                <c:pt idx="564">
                  <c:v>44230</c:v>
                </c:pt>
                <c:pt idx="565">
                  <c:v>44231</c:v>
                </c:pt>
                <c:pt idx="566">
                  <c:v>44232</c:v>
                </c:pt>
                <c:pt idx="567">
                  <c:v>44235</c:v>
                </c:pt>
                <c:pt idx="568">
                  <c:v>44236</c:v>
                </c:pt>
                <c:pt idx="569">
                  <c:v>44237</c:v>
                </c:pt>
                <c:pt idx="570">
                  <c:v>44238</c:v>
                </c:pt>
                <c:pt idx="571">
                  <c:v>44239</c:v>
                </c:pt>
                <c:pt idx="572">
                  <c:v>44243</c:v>
                </c:pt>
                <c:pt idx="573">
                  <c:v>44244</c:v>
                </c:pt>
                <c:pt idx="574">
                  <c:v>44245</c:v>
                </c:pt>
                <c:pt idx="575">
                  <c:v>44246</c:v>
                </c:pt>
                <c:pt idx="576">
                  <c:v>44249</c:v>
                </c:pt>
                <c:pt idx="577">
                  <c:v>44250</c:v>
                </c:pt>
                <c:pt idx="578">
                  <c:v>44251</c:v>
                </c:pt>
                <c:pt idx="579">
                  <c:v>44252</c:v>
                </c:pt>
                <c:pt idx="580">
                  <c:v>44253</c:v>
                </c:pt>
                <c:pt idx="581">
                  <c:v>44256</c:v>
                </c:pt>
                <c:pt idx="582">
                  <c:v>44257</c:v>
                </c:pt>
                <c:pt idx="583">
                  <c:v>44258</c:v>
                </c:pt>
                <c:pt idx="584">
                  <c:v>44259</c:v>
                </c:pt>
                <c:pt idx="585">
                  <c:v>44260</c:v>
                </c:pt>
                <c:pt idx="586">
                  <c:v>44263</c:v>
                </c:pt>
                <c:pt idx="587">
                  <c:v>44264</c:v>
                </c:pt>
                <c:pt idx="588">
                  <c:v>44265</c:v>
                </c:pt>
                <c:pt idx="589">
                  <c:v>44266</c:v>
                </c:pt>
                <c:pt idx="590">
                  <c:v>44267</c:v>
                </c:pt>
                <c:pt idx="591">
                  <c:v>44270</c:v>
                </c:pt>
                <c:pt idx="592">
                  <c:v>44271</c:v>
                </c:pt>
                <c:pt idx="593">
                  <c:v>44272</c:v>
                </c:pt>
                <c:pt idx="594">
                  <c:v>44273</c:v>
                </c:pt>
                <c:pt idx="595">
                  <c:v>44274</c:v>
                </c:pt>
                <c:pt idx="596">
                  <c:v>44277</c:v>
                </c:pt>
                <c:pt idx="597">
                  <c:v>44278</c:v>
                </c:pt>
                <c:pt idx="598">
                  <c:v>44279</c:v>
                </c:pt>
                <c:pt idx="599">
                  <c:v>44280</c:v>
                </c:pt>
                <c:pt idx="600">
                  <c:v>44281</c:v>
                </c:pt>
                <c:pt idx="601">
                  <c:v>44284</c:v>
                </c:pt>
                <c:pt idx="602">
                  <c:v>44285</c:v>
                </c:pt>
                <c:pt idx="603">
                  <c:v>44286</c:v>
                </c:pt>
                <c:pt idx="604">
                  <c:v>44287</c:v>
                </c:pt>
                <c:pt idx="605">
                  <c:v>44291</c:v>
                </c:pt>
                <c:pt idx="606">
                  <c:v>44292</c:v>
                </c:pt>
                <c:pt idx="607">
                  <c:v>44293</c:v>
                </c:pt>
                <c:pt idx="608">
                  <c:v>44294</c:v>
                </c:pt>
                <c:pt idx="609">
                  <c:v>44295</c:v>
                </c:pt>
                <c:pt idx="610">
                  <c:v>44298</c:v>
                </c:pt>
                <c:pt idx="611">
                  <c:v>44299</c:v>
                </c:pt>
                <c:pt idx="612">
                  <c:v>44300</c:v>
                </c:pt>
                <c:pt idx="613">
                  <c:v>44301</c:v>
                </c:pt>
                <c:pt idx="614">
                  <c:v>44302</c:v>
                </c:pt>
                <c:pt idx="615">
                  <c:v>44305</c:v>
                </c:pt>
                <c:pt idx="616">
                  <c:v>44306</c:v>
                </c:pt>
                <c:pt idx="617">
                  <c:v>44307</c:v>
                </c:pt>
                <c:pt idx="618">
                  <c:v>44308</c:v>
                </c:pt>
                <c:pt idx="619">
                  <c:v>44309</c:v>
                </c:pt>
                <c:pt idx="620">
                  <c:v>44312</c:v>
                </c:pt>
                <c:pt idx="621">
                  <c:v>44313</c:v>
                </c:pt>
                <c:pt idx="622">
                  <c:v>44314</c:v>
                </c:pt>
                <c:pt idx="623">
                  <c:v>44315</c:v>
                </c:pt>
                <c:pt idx="624">
                  <c:v>44316</c:v>
                </c:pt>
                <c:pt idx="625">
                  <c:v>44319</c:v>
                </c:pt>
                <c:pt idx="626">
                  <c:v>44320</c:v>
                </c:pt>
                <c:pt idx="627">
                  <c:v>44321</c:v>
                </c:pt>
                <c:pt idx="628">
                  <c:v>44322</c:v>
                </c:pt>
                <c:pt idx="629">
                  <c:v>44323</c:v>
                </c:pt>
                <c:pt idx="630">
                  <c:v>44326</c:v>
                </c:pt>
                <c:pt idx="631">
                  <c:v>44327</c:v>
                </c:pt>
                <c:pt idx="632">
                  <c:v>44328</c:v>
                </c:pt>
                <c:pt idx="633">
                  <c:v>44329</c:v>
                </c:pt>
                <c:pt idx="634">
                  <c:v>44330</c:v>
                </c:pt>
                <c:pt idx="635">
                  <c:v>44333</c:v>
                </c:pt>
                <c:pt idx="636">
                  <c:v>44334</c:v>
                </c:pt>
                <c:pt idx="637">
                  <c:v>44335</c:v>
                </c:pt>
                <c:pt idx="638">
                  <c:v>44336</c:v>
                </c:pt>
                <c:pt idx="639">
                  <c:v>44337</c:v>
                </c:pt>
                <c:pt idx="640">
                  <c:v>44340</c:v>
                </c:pt>
                <c:pt idx="641">
                  <c:v>44341</c:v>
                </c:pt>
                <c:pt idx="642">
                  <c:v>44342</c:v>
                </c:pt>
                <c:pt idx="643">
                  <c:v>44343</c:v>
                </c:pt>
                <c:pt idx="644">
                  <c:v>44344</c:v>
                </c:pt>
                <c:pt idx="645">
                  <c:v>44348</c:v>
                </c:pt>
                <c:pt idx="646">
                  <c:v>44349</c:v>
                </c:pt>
                <c:pt idx="647">
                  <c:v>44350</c:v>
                </c:pt>
                <c:pt idx="648">
                  <c:v>44351</c:v>
                </c:pt>
                <c:pt idx="649">
                  <c:v>44354</c:v>
                </c:pt>
                <c:pt idx="650">
                  <c:v>44355</c:v>
                </c:pt>
                <c:pt idx="651">
                  <c:v>44356</c:v>
                </c:pt>
                <c:pt idx="652">
                  <c:v>44357</c:v>
                </c:pt>
                <c:pt idx="653">
                  <c:v>44358</c:v>
                </c:pt>
                <c:pt idx="654">
                  <c:v>44361</c:v>
                </c:pt>
                <c:pt idx="655">
                  <c:v>44362</c:v>
                </c:pt>
                <c:pt idx="656">
                  <c:v>44363</c:v>
                </c:pt>
                <c:pt idx="657">
                  <c:v>44364</c:v>
                </c:pt>
                <c:pt idx="658">
                  <c:v>44365</c:v>
                </c:pt>
                <c:pt idx="659">
                  <c:v>44368</c:v>
                </c:pt>
                <c:pt idx="660">
                  <c:v>44369</c:v>
                </c:pt>
                <c:pt idx="661">
                  <c:v>44370</c:v>
                </c:pt>
                <c:pt idx="662">
                  <c:v>44371</c:v>
                </c:pt>
                <c:pt idx="663">
                  <c:v>44372</c:v>
                </c:pt>
                <c:pt idx="664">
                  <c:v>44375</c:v>
                </c:pt>
                <c:pt idx="665">
                  <c:v>44376</c:v>
                </c:pt>
                <c:pt idx="666">
                  <c:v>44377</c:v>
                </c:pt>
                <c:pt idx="667">
                  <c:v>44378</c:v>
                </c:pt>
                <c:pt idx="668">
                  <c:v>44379</c:v>
                </c:pt>
                <c:pt idx="669">
                  <c:v>44383</c:v>
                </c:pt>
                <c:pt idx="670">
                  <c:v>44384</c:v>
                </c:pt>
                <c:pt idx="671">
                  <c:v>44385</c:v>
                </c:pt>
                <c:pt idx="672">
                  <c:v>44386</c:v>
                </c:pt>
                <c:pt idx="673">
                  <c:v>44389</c:v>
                </c:pt>
                <c:pt idx="674">
                  <c:v>44390</c:v>
                </c:pt>
                <c:pt idx="675">
                  <c:v>44391</c:v>
                </c:pt>
                <c:pt idx="676">
                  <c:v>44392</c:v>
                </c:pt>
                <c:pt idx="677">
                  <c:v>44393</c:v>
                </c:pt>
                <c:pt idx="678">
                  <c:v>44396</c:v>
                </c:pt>
                <c:pt idx="679">
                  <c:v>44397</c:v>
                </c:pt>
                <c:pt idx="680">
                  <c:v>44398</c:v>
                </c:pt>
                <c:pt idx="681">
                  <c:v>44399</c:v>
                </c:pt>
                <c:pt idx="682">
                  <c:v>44400</c:v>
                </c:pt>
                <c:pt idx="683">
                  <c:v>44403</c:v>
                </c:pt>
                <c:pt idx="684">
                  <c:v>44404</c:v>
                </c:pt>
                <c:pt idx="685">
                  <c:v>44405</c:v>
                </c:pt>
                <c:pt idx="686">
                  <c:v>44406</c:v>
                </c:pt>
                <c:pt idx="687">
                  <c:v>44407</c:v>
                </c:pt>
                <c:pt idx="688">
                  <c:v>44410</c:v>
                </c:pt>
                <c:pt idx="689">
                  <c:v>44411</c:v>
                </c:pt>
                <c:pt idx="690">
                  <c:v>44412</c:v>
                </c:pt>
                <c:pt idx="691">
                  <c:v>44413</c:v>
                </c:pt>
                <c:pt idx="692">
                  <c:v>44414</c:v>
                </c:pt>
                <c:pt idx="693">
                  <c:v>44417</c:v>
                </c:pt>
                <c:pt idx="694">
                  <c:v>44418</c:v>
                </c:pt>
                <c:pt idx="695">
                  <c:v>44419</c:v>
                </c:pt>
                <c:pt idx="696">
                  <c:v>44420</c:v>
                </c:pt>
                <c:pt idx="697">
                  <c:v>44421</c:v>
                </c:pt>
                <c:pt idx="698">
                  <c:v>44424</c:v>
                </c:pt>
                <c:pt idx="699">
                  <c:v>44425</c:v>
                </c:pt>
                <c:pt idx="700">
                  <c:v>44426</c:v>
                </c:pt>
                <c:pt idx="701">
                  <c:v>44427</c:v>
                </c:pt>
                <c:pt idx="702">
                  <c:v>44428</c:v>
                </c:pt>
                <c:pt idx="703">
                  <c:v>44431</c:v>
                </c:pt>
                <c:pt idx="704">
                  <c:v>44432</c:v>
                </c:pt>
                <c:pt idx="705">
                  <c:v>44433</c:v>
                </c:pt>
                <c:pt idx="706">
                  <c:v>44434</c:v>
                </c:pt>
                <c:pt idx="707">
                  <c:v>44435</c:v>
                </c:pt>
                <c:pt idx="708">
                  <c:v>44438</c:v>
                </c:pt>
                <c:pt idx="709">
                  <c:v>44439</c:v>
                </c:pt>
                <c:pt idx="710">
                  <c:v>44440</c:v>
                </c:pt>
                <c:pt idx="711">
                  <c:v>44441</c:v>
                </c:pt>
                <c:pt idx="712">
                  <c:v>44442</c:v>
                </c:pt>
                <c:pt idx="713">
                  <c:v>44446</c:v>
                </c:pt>
                <c:pt idx="714">
                  <c:v>44447</c:v>
                </c:pt>
                <c:pt idx="715">
                  <c:v>44448</c:v>
                </c:pt>
                <c:pt idx="716">
                  <c:v>44449</c:v>
                </c:pt>
                <c:pt idx="717">
                  <c:v>44452</c:v>
                </c:pt>
                <c:pt idx="718">
                  <c:v>44453</c:v>
                </c:pt>
                <c:pt idx="719">
                  <c:v>44454</c:v>
                </c:pt>
                <c:pt idx="720">
                  <c:v>44455</c:v>
                </c:pt>
                <c:pt idx="721">
                  <c:v>44456</c:v>
                </c:pt>
                <c:pt idx="722">
                  <c:v>44459</c:v>
                </c:pt>
                <c:pt idx="723">
                  <c:v>44460</c:v>
                </c:pt>
                <c:pt idx="724">
                  <c:v>44461</c:v>
                </c:pt>
                <c:pt idx="725">
                  <c:v>44462</c:v>
                </c:pt>
                <c:pt idx="726">
                  <c:v>44463</c:v>
                </c:pt>
                <c:pt idx="727">
                  <c:v>44466</c:v>
                </c:pt>
                <c:pt idx="728">
                  <c:v>44467</c:v>
                </c:pt>
                <c:pt idx="729">
                  <c:v>44468</c:v>
                </c:pt>
                <c:pt idx="730">
                  <c:v>44469</c:v>
                </c:pt>
                <c:pt idx="731">
                  <c:v>44470</c:v>
                </c:pt>
                <c:pt idx="732">
                  <c:v>44473</c:v>
                </c:pt>
                <c:pt idx="733">
                  <c:v>44474</c:v>
                </c:pt>
                <c:pt idx="734">
                  <c:v>44475</c:v>
                </c:pt>
                <c:pt idx="735">
                  <c:v>44476</c:v>
                </c:pt>
                <c:pt idx="736">
                  <c:v>44477</c:v>
                </c:pt>
                <c:pt idx="737">
                  <c:v>44480</c:v>
                </c:pt>
                <c:pt idx="738">
                  <c:v>44481</c:v>
                </c:pt>
                <c:pt idx="739">
                  <c:v>44482</c:v>
                </c:pt>
                <c:pt idx="740">
                  <c:v>44483</c:v>
                </c:pt>
                <c:pt idx="741">
                  <c:v>44484</c:v>
                </c:pt>
                <c:pt idx="742">
                  <c:v>44487</c:v>
                </c:pt>
                <c:pt idx="743">
                  <c:v>44488</c:v>
                </c:pt>
                <c:pt idx="744">
                  <c:v>44489</c:v>
                </c:pt>
                <c:pt idx="745">
                  <c:v>44490</c:v>
                </c:pt>
                <c:pt idx="746">
                  <c:v>44491</c:v>
                </c:pt>
                <c:pt idx="747">
                  <c:v>44494</c:v>
                </c:pt>
                <c:pt idx="748">
                  <c:v>44495</c:v>
                </c:pt>
                <c:pt idx="749">
                  <c:v>44496</c:v>
                </c:pt>
                <c:pt idx="750">
                  <c:v>44497</c:v>
                </c:pt>
                <c:pt idx="751">
                  <c:v>44498</c:v>
                </c:pt>
                <c:pt idx="752">
                  <c:v>44501</c:v>
                </c:pt>
                <c:pt idx="753">
                  <c:v>44502</c:v>
                </c:pt>
                <c:pt idx="754">
                  <c:v>44503</c:v>
                </c:pt>
                <c:pt idx="755">
                  <c:v>44504</c:v>
                </c:pt>
                <c:pt idx="756">
                  <c:v>44505</c:v>
                </c:pt>
                <c:pt idx="757">
                  <c:v>44508</c:v>
                </c:pt>
                <c:pt idx="758">
                  <c:v>44509</c:v>
                </c:pt>
                <c:pt idx="759">
                  <c:v>44510</c:v>
                </c:pt>
                <c:pt idx="760">
                  <c:v>44511</c:v>
                </c:pt>
                <c:pt idx="761">
                  <c:v>44512</c:v>
                </c:pt>
                <c:pt idx="762">
                  <c:v>44515</c:v>
                </c:pt>
                <c:pt idx="763">
                  <c:v>44516</c:v>
                </c:pt>
                <c:pt idx="764">
                  <c:v>44517</c:v>
                </c:pt>
                <c:pt idx="765">
                  <c:v>44518</c:v>
                </c:pt>
                <c:pt idx="766">
                  <c:v>44519</c:v>
                </c:pt>
                <c:pt idx="767">
                  <c:v>44522</c:v>
                </c:pt>
                <c:pt idx="768">
                  <c:v>44523</c:v>
                </c:pt>
                <c:pt idx="769">
                  <c:v>44524</c:v>
                </c:pt>
                <c:pt idx="770">
                  <c:v>44526</c:v>
                </c:pt>
                <c:pt idx="771">
                  <c:v>44529</c:v>
                </c:pt>
                <c:pt idx="772">
                  <c:v>44530</c:v>
                </c:pt>
                <c:pt idx="773">
                  <c:v>44531</c:v>
                </c:pt>
                <c:pt idx="774">
                  <c:v>44532</c:v>
                </c:pt>
                <c:pt idx="775">
                  <c:v>44533</c:v>
                </c:pt>
                <c:pt idx="776">
                  <c:v>44536</c:v>
                </c:pt>
                <c:pt idx="777">
                  <c:v>44537</c:v>
                </c:pt>
                <c:pt idx="778">
                  <c:v>44538</c:v>
                </c:pt>
                <c:pt idx="779">
                  <c:v>44539</c:v>
                </c:pt>
                <c:pt idx="780">
                  <c:v>44540</c:v>
                </c:pt>
                <c:pt idx="781">
                  <c:v>44543</c:v>
                </c:pt>
                <c:pt idx="782">
                  <c:v>44544</c:v>
                </c:pt>
                <c:pt idx="783">
                  <c:v>44545</c:v>
                </c:pt>
                <c:pt idx="784">
                  <c:v>44546</c:v>
                </c:pt>
                <c:pt idx="785">
                  <c:v>44547</c:v>
                </c:pt>
                <c:pt idx="786">
                  <c:v>44550</c:v>
                </c:pt>
                <c:pt idx="787">
                  <c:v>44551</c:v>
                </c:pt>
                <c:pt idx="788">
                  <c:v>44552</c:v>
                </c:pt>
                <c:pt idx="789">
                  <c:v>44553</c:v>
                </c:pt>
                <c:pt idx="790">
                  <c:v>44557</c:v>
                </c:pt>
                <c:pt idx="791">
                  <c:v>44558</c:v>
                </c:pt>
                <c:pt idx="792">
                  <c:v>44559</c:v>
                </c:pt>
                <c:pt idx="793">
                  <c:v>44560</c:v>
                </c:pt>
                <c:pt idx="794">
                  <c:v>44561</c:v>
                </c:pt>
                <c:pt idx="795">
                  <c:v>44564</c:v>
                </c:pt>
                <c:pt idx="796">
                  <c:v>44565</c:v>
                </c:pt>
                <c:pt idx="797">
                  <c:v>44566</c:v>
                </c:pt>
                <c:pt idx="798">
                  <c:v>44567</c:v>
                </c:pt>
                <c:pt idx="799">
                  <c:v>44568</c:v>
                </c:pt>
                <c:pt idx="800">
                  <c:v>44571</c:v>
                </c:pt>
                <c:pt idx="801">
                  <c:v>44572</c:v>
                </c:pt>
                <c:pt idx="802">
                  <c:v>44573</c:v>
                </c:pt>
                <c:pt idx="803">
                  <c:v>44574</c:v>
                </c:pt>
                <c:pt idx="804">
                  <c:v>44575</c:v>
                </c:pt>
                <c:pt idx="805">
                  <c:v>44579</c:v>
                </c:pt>
                <c:pt idx="806">
                  <c:v>44580</c:v>
                </c:pt>
                <c:pt idx="807">
                  <c:v>44581</c:v>
                </c:pt>
                <c:pt idx="808">
                  <c:v>44582</c:v>
                </c:pt>
                <c:pt idx="809">
                  <c:v>44585</c:v>
                </c:pt>
                <c:pt idx="810">
                  <c:v>44586</c:v>
                </c:pt>
                <c:pt idx="811">
                  <c:v>44587</c:v>
                </c:pt>
                <c:pt idx="812">
                  <c:v>44588</c:v>
                </c:pt>
                <c:pt idx="813">
                  <c:v>44589</c:v>
                </c:pt>
                <c:pt idx="814">
                  <c:v>44592</c:v>
                </c:pt>
                <c:pt idx="815">
                  <c:v>44593</c:v>
                </c:pt>
                <c:pt idx="816">
                  <c:v>44594</c:v>
                </c:pt>
                <c:pt idx="817">
                  <c:v>44595</c:v>
                </c:pt>
                <c:pt idx="818">
                  <c:v>44596</c:v>
                </c:pt>
                <c:pt idx="819">
                  <c:v>44599</c:v>
                </c:pt>
                <c:pt idx="820">
                  <c:v>44600</c:v>
                </c:pt>
                <c:pt idx="821">
                  <c:v>44601</c:v>
                </c:pt>
                <c:pt idx="822">
                  <c:v>44602</c:v>
                </c:pt>
                <c:pt idx="823">
                  <c:v>44603</c:v>
                </c:pt>
                <c:pt idx="824">
                  <c:v>44606</c:v>
                </c:pt>
                <c:pt idx="825">
                  <c:v>44607</c:v>
                </c:pt>
                <c:pt idx="826">
                  <c:v>44608</c:v>
                </c:pt>
                <c:pt idx="827">
                  <c:v>44609</c:v>
                </c:pt>
                <c:pt idx="828">
                  <c:v>44610</c:v>
                </c:pt>
                <c:pt idx="829">
                  <c:v>44614</c:v>
                </c:pt>
                <c:pt idx="830">
                  <c:v>44615</c:v>
                </c:pt>
                <c:pt idx="831">
                  <c:v>44616</c:v>
                </c:pt>
                <c:pt idx="832">
                  <c:v>44617</c:v>
                </c:pt>
                <c:pt idx="833">
                  <c:v>44620</c:v>
                </c:pt>
                <c:pt idx="834">
                  <c:v>44621</c:v>
                </c:pt>
                <c:pt idx="835">
                  <c:v>44622</c:v>
                </c:pt>
                <c:pt idx="836">
                  <c:v>44623</c:v>
                </c:pt>
                <c:pt idx="837">
                  <c:v>44624</c:v>
                </c:pt>
                <c:pt idx="838">
                  <c:v>44627</c:v>
                </c:pt>
                <c:pt idx="839">
                  <c:v>44628</c:v>
                </c:pt>
                <c:pt idx="840">
                  <c:v>44629</c:v>
                </c:pt>
                <c:pt idx="841">
                  <c:v>44630</c:v>
                </c:pt>
                <c:pt idx="842">
                  <c:v>44631</c:v>
                </c:pt>
                <c:pt idx="843">
                  <c:v>44634</c:v>
                </c:pt>
                <c:pt idx="844">
                  <c:v>44635</c:v>
                </c:pt>
                <c:pt idx="845">
                  <c:v>44636</c:v>
                </c:pt>
                <c:pt idx="846">
                  <c:v>44637</c:v>
                </c:pt>
                <c:pt idx="847">
                  <c:v>44638</c:v>
                </c:pt>
                <c:pt idx="848">
                  <c:v>44641</c:v>
                </c:pt>
                <c:pt idx="849">
                  <c:v>44642</c:v>
                </c:pt>
                <c:pt idx="850">
                  <c:v>44643</c:v>
                </c:pt>
                <c:pt idx="851">
                  <c:v>44644</c:v>
                </c:pt>
                <c:pt idx="852">
                  <c:v>44645</c:v>
                </c:pt>
                <c:pt idx="853">
                  <c:v>44648</c:v>
                </c:pt>
                <c:pt idx="854">
                  <c:v>44649</c:v>
                </c:pt>
                <c:pt idx="855">
                  <c:v>44650</c:v>
                </c:pt>
                <c:pt idx="856">
                  <c:v>44651</c:v>
                </c:pt>
                <c:pt idx="857">
                  <c:v>44652</c:v>
                </c:pt>
                <c:pt idx="858">
                  <c:v>44655</c:v>
                </c:pt>
                <c:pt idx="859">
                  <c:v>44656</c:v>
                </c:pt>
                <c:pt idx="860">
                  <c:v>44657</c:v>
                </c:pt>
                <c:pt idx="861">
                  <c:v>44658</c:v>
                </c:pt>
                <c:pt idx="862">
                  <c:v>44659</c:v>
                </c:pt>
                <c:pt idx="863">
                  <c:v>44662</c:v>
                </c:pt>
                <c:pt idx="864">
                  <c:v>44663</c:v>
                </c:pt>
                <c:pt idx="865">
                  <c:v>44664</c:v>
                </c:pt>
                <c:pt idx="866">
                  <c:v>44665</c:v>
                </c:pt>
                <c:pt idx="867">
                  <c:v>44669</c:v>
                </c:pt>
                <c:pt idx="868">
                  <c:v>44670</c:v>
                </c:pt>
                <c:pt idx="869">
                  <c:v>44671</c:v>
                </c:pt>
                <c:pt idx="870">
                  <c:v>44672</c:v>
                </c:pt>
                <c:pt idx="871">
                  <c:v>44673</c:v>
                </c:pt>
                <c:pt idx="872">
                  <c:v>44676</c:v>
                </c:pt>
                <c:pt idx="873">
                  <c:v>44677</c:v>
                </c:pt>
                <c:pt idx="874">
                  <c:v>44678</c:v>
                </c:pt>
                <c:pt idx="875">
                  <c:v>44679</c:v>
                </c:pt>
                <c:pt idx="876">
                  <c:v>44680</c:v>
                </c:pt>
                <c:pt idx="877">
                  <c:v>44683</c:v>
                </c:pt>
                <c:pt idx="878">
                  <c:v>44684</c:v>
                </c:pt>
                <c:pt idx="879">
                  <c:v>44685</c:v>
                </c:pt>
                <c:pt idx="880">
                  <c:v>44686</c:v>
                </c:pt>
                <c:pt idx="881">
                  <c:v>44687</c:v>
                </c:pt>
                <c:pt idx="882">
                  <c:v>44690</c:v>
                </c:pt>
                <c:pt idx="883">
                  <c:v>44691</c:v>
                </c:pt>
                <c:pt idx="884">
                  <c:v>44692</c:v>
                </c:pt>
                <c:pt idx="885">
                  <c:v>44693</c:v>
                </c:pt>
                <c:pt idx="886">
                  <c:v>44694</c:v>
                </c:pt>
                <c:pt idx="887">
                  <c:v>44697</c:v>
                </c:pt>
                <c:pt idx="888">
                  <c:v>44698</c:v>
                </c:pt>
                <c:pt idx="889">
                  <c:v>44699</c:v>
                </c:pt>
                <c:pt idx="890">
                  <c:v>44700</c:v>
                </c:pt>
                <c:pt idx="891">
                  <c:v>44701</c:v>
                </c:pt>
                <c:pt idx="892">
                  <c:v>44704</c:v>
                </c:pt>
                <c:pt idx="893">
                  <c:v>44705</c:v>
                </c:pt>
                <c:pt idx="894">
                  <c:v>44706</c:v>
                </c:pt>
                <c:pt idx="895">
                  <c:v>44707</c:v>
                </c:pt>
                <c:pt idx="896">
                  <c:v>44708</c:v>
                </c:pt>
                <c:pt idx="897">
                  <c:v>44712</c:v>
                </c:pt>
                <c:pt idx="898">
                  <c:v>44713</c:v>
                </c:pt>
                <c:pt idx="899">
                  <c:v>44714</c:v>
                </c:pt>
                <c:pt idx="900">
                  <c:v>44715</c:v>
                </c:pt>
                <c:pt idx="901">
                  <c:v>44718</c:v>
                </c:pt>
                <c:pt idx="902">
                  <c:v>44719</c:v>
                </c:pt>
                <c:pt idx="903">
                  <c:v>44720</c:v>
                </c:pt>
                <c:pt idx="904">
                  <c:v>44721</c:v>
                </c:pt>
                <c:pt idx="905">
                  <c:v>44722</c:v>
                </c:pt>
                <c:pt idx="906">
                  <c:v>44725</c:v>
                </c:pt>
                <c:pt idx="907">
                  <c:v>44726</c:v>
                </c:pt>
                <c:pt idx="908">
                  <c:v>44727</c:v>
                </c:pt>
                <c:pt idx="909">
                  <c:v>44728</c:v>
                </c:pt>
                <c:pt idx="910">
                  <c:v>44729</c:v>
                </c:pt>
                <c:pt idx="911">
                  <c:v>44733</c:v>
                </c:pt>
                <c:pt idx="912">
                  <c:v>44734</c:v>
                </c:pt>
                <c:pt idx="913">
                  <c:v>44735</c:v>
                </c:pt>
                <c:pt idx="914">
                  <c:v>44736</c:v>
                </c:pt>
                <c:pt idx="915">
                  <c:v>44739</c:v>
                </c:pt>
                <c:pt idx="916">
                  <c:v>44740</c:v>
                </c:pt>
                <c:pt idx="917">
                  <c:v>44741</c:v>
                </c:pt>
                <c:pt idx="918">
                  <c:v>44742</c:v>
                </c:pt>
                <c:pt idx="919">
                  <c:v>44743</c:v>
                </c:pt>
                <c:pt idx="920">
                  <c:v>44747</c:v>
                </c:pt>
                <c:pt idx="921">
                  <c:v>44748</c:v>
                </c:pt>
                <c:pt idx="922">
                  <c:v>44749</c:v>
                </c:pt>
                <c:pt idx="923">
                  <c:v>44750</c:v>
                </c:pt>
                <c:pt idx="924">
                  <c:v>44753</c:v>
                </c:pt>
                <c:pt idx="925">
                  <c:v>44754</c:v>
                </c:pt>
                <c:pt idx="926">
                  <c:v>44755</c:v>
                </c:pt>
                <c:pt idx="927">
                  <c:v>44756</c:v>
                </c:pt>
                <c:pt idx="928">
                  <c:v>44757</c:v>
                </c:pt>
                <c:pt idx="929">
                  <c:v>44760</c:v>
                </c:pt>
                <c:pt idx="930">
                  <c:v>44761</c:v>
                </c:pt>
                <c:pt idx="931">
                  <c:v>44762</c:v>
                </c:pt>
                <c:pt idx="932">
                  <c:v>44763</c:v>
                </c:pt>
                <c:pt idx="933">
                  <c:v>44764</c:v>
                </c:pt>
                <c:pt idx="934">
                  <c:v>44767</c:v>
                </c:pt>
                <c:pt idx="935">
                  <c:v>44768</c:v>
                </c:pt>
                <c:pt idx="936">
                  <c:v>44769</c:v>
                </c:pt>
                <c:pt idx="937">
                  <c:v>44770</c:v>
                </c:pt>
                <c:pt idx="938">
                  <c:v>44771</c:v>
                </c:pt>
                <c:pt idx="939">
                  <c:v>44774</c:v>
                </c:pt>
                <c:pt idx="940">
                  <c:v>44775</c:v>
                </c:pt>
                <c:pt idx="941">
                  <c:v>44776</c:v>
                </c:pt>
                <c:pt idx="942">
                  <c:v>44777</c:v>
                </c:pt>
                <c:pt idx="943">
                  <c:v>44778</c:v>
                </c:pt>
                <c:pt idx="944">
                  <c:v>44781</c:v>
                </c:pt>
                <c:pt idx="945">
                  <c:v>44782</c:v>
                </c:pt>
                <c:pt idx="946">
                  <c:v>44783</c:v>
                </c:pt>
                <c:pt idx="947">
                  <c:v>44784</c:v>
                </c:pt>
                <c:pt idx="948">
                  <c:v>44785</c:v>
                </c:pt>
                <c:pt idx="949">
                  <c:v>44788</c:v>
                </c:pt>
                <c:pt idx="950">
                  <c:v>44789</c:v>
                </c:pt>
                <c:pt idx="951">
                  <c:v>44790</c:v>
                </c:pt>
                <c:pt idx="952">
                  <c:v>44791</c:v>
                </c:pt>
                <c:pt idx="953">
                  <c:v>44792</c:v>
                </c:pt>
                <c:pt idx="954">
                  <c:v>44795</c:v>
                </c:pt>
                <c:pt idx="955">
                  <c:v>44796</c:v>
                </c:pt>
                <c:pt idx="956">
                  <c:v>44797</c:v>
                </c:pt>
                <c:pt idx="957">
                  <c:v>44798</c:v>
                </c:pt>
                <c:pt idx="958">
                  <c:v>44799</c:v>
                </c:pt>
                <c:pt idx="959">
                  <c:v>44802</c:v>
                </c:pt>
                <c:pt idx="960">
                  <c:v>44803</c:v>
                </c:pt>
                <c:pt idx="961">
                  <c:v>44804</c:v>
                </c:pt>
                <c:pt idx="962">
                  <c:v>44805</c:v>
                </c:pt>
                <c:pt idx="963">
                  <c:v>44806</c:v>
                </c:pt>
                <c:pt idx="964">
                  <c:v>44810</c:v>
                </c:pt>
                <c:pt idx="965">
                  <c:v>44811</c:v>
                </c:pt>
                <c:pt idx="966">
                  <c:v>44812</c:v>
                </c:pt>
                <c:pt idx="967">
                  <c:v>44813</c:v>
                </c:pt>
                <c:pt idx="968">
                  <c:v>44816</c:v>
                </c:pt>
                <c:pt idx="969">
                  <c:v>44817</c:v>
                </c:pt>
                <c:pt idx="970">
                  <c:v>44818</c:v>
                </c:pt>
                <c:pt idx="971">
                  <c:v>44819</c:v>
                </c:pt>
                <c:pt idx="972">
                  <c:v>44820</c:v>
                </c:pt>
                <c:pt idx="973">
                  <c:v>44823</c:v>
                </c:pt>
                <c:pt idx="974">
                  <c:v>44824</c:v>
                </c:pt>
                <c:pt idx="975">
                  <c:v>44825</c:v>
                </c:pt>
                <c:pt idx="976">
                  <c:v>44826</c:v>
                </c:pt>
                <c:pt idx="977">
                  <c:v>44827</c:v>
                </c:pt>
                <c:pt idx="978">
                  <c:v>44830</c:v>
                </c:pt>
                <c:pt idx="979">
                  <c:v>44831</c:v>
                </c:pt>
                <c:pt idx="980">
                  <c:v>44832</c:v>
                </c:pt>
                <c:pt idx="981">
                  <c:v>44833</c:v>
                </c:pt>
                <c:pt idx="982">
                  <c:v>44834</c:v>
                </c:pt>
                <c:pt idx="983">
                  <c:v>44837</c:v>
                </c:pt>
                <c:pt idx="984">
                  <c:v>44838</c:v>
                </c:pt>
                <c:pt idx="985">
                  <c:v>44839</c:v>
                </c:pt>
                <c:pt idx="986">
                  <c:v>44840</c:v>
                </c:pt>
                <c:pt idx="987">
                  <c:v>44841</c:v>
                </c:pt>
                <c:pt idx="988">
                  <c:v>44844</c:v>
                </c:pt>
                <c:pt idx="989">
                  <c:v>44845</c:v>
                </c:pt>
                <c:pt idx="990">
                  <c:v>44846</c:v>
                </c:pt>
                <c:pt idx="991">
                  <c:v>44847</c:v>
                </c:pt>
                <c:pt idx="992">
                  <c:v>44848</c:v>
                </c:pt>
                <c:pt idx="993">
                  <c:v>44851</c:v>
                </c:pt>
                <c:pt idx="994">
                  <c:v>44852</c:v>
                </c:pt>
                <c:pt idx="995">
                  <c:v>44853</c:v>
                </c:pt>
                <c:pt idx="996">
                  <c:v>44854</c:v>
                </c:pt>
                <c:pt idx="997">
                  <c:v>44855</c:v>
                </c:pt>
                <c:pt idx="998">
                  <c:v>44858</c:v>
                </c:pt>
                <c:pt idx="999">
                  <c:v>44859</c:v>
                </c:pt>
                <c:pt idx="1000">
                  <c:v>44860</c:v>
                </c:pt>
                <c:pt idx="1001">
                  <c:v>44861</c:v>
                </c:pt>
                <c:pt idx="1002">
                  <c:v>44862</c:v>
                </c:pt>
                <c:pt idx="1003">
                  <c:v>44865</c:v>
                </c:pt>
                <c:pt idx="1004">
                  <c:v>44866</c:v>
                </c:pt>
                <c:pt idx="1005">
                  <c:v>44867</c:v>
                </c:pt>
                <c:pt idx="1006">
                  <c:v>44868</c:v>
                </c:pt>
                <c:pt idx="1007">
                  <c:v>44869</c:v>
                </c:pt>
                <c:pt idx="1008">
                  <c:v>44872</c:v>
                </c:pt>
                <c:pt idx="1009">
                  <c:v>44873</c:v>
                </c:pt>
                <c:pt idx="1010">
                  <c:v>44874</c:v>
                </c:pt>
                <c:pt idx="1011">
                  <c:v>44875</c:v>
                </c:pt>
                <c:pt idx="1012">
                  <c:v>44876</c:v>
                </c:pt>
                <c:pt idx="1013">
                  <c:v>44879</c:v>
                </c:pt>
                <c:pt idx="1014">
                  <c:v>44880</c:v>
                </c:pt>
                <c:pt idx="1015">
                  <c:v>44881</c:v>
                </c:pt>
                <c:pt idx="1016">
                  <c:v>44882</c:v>
                </c:pt>
                <c:pt idx="1017">
                  <c:v>44883</c:v>
                </c:pt>
                <c:pt idx="1018">
                  <c:v>44886</c:v>
                </c:pt>
                <c:pt idx="1019">
                  <c:v>44887</c:v>
                </c:pt>
                <c:pt idx="1020">
                  <c:v>44888</c:v>
                </c:pt>
                <c:pt idx="1021">
                  <c:v>44890</c:v>
                </c:pt>
                <c:pt idx="1022">
                  <c:v>44893</c:v>
                </c:pt>
                <c:pt idx="1023">
                  <c:v>44894</c:v>
                </c:pt>
                <c:pt idx="1024">
                  <c:v>44895</c:v>
                </c:pt>
                <c:pt idx="1025">
                  <c:v>44896</c:v>
                </c:pt>
                <c:pt idx="1026">
                  <c:v>44897</c:v>
                </c:pt>
                <c:pt idx="1027">
                  <c:v>44900</c:v>
                </c:pt>
                <c:pt idx="1028">
                  <c:v>44901</c:v>
                </c:pt>
                <c:pt idx="1029">
                  <c:v>44902</c:v>
                </c:pt>
                <c:pt idx="1030">
                  <c:v>44903</c:v>
                </c:pt>
                <c:pt idx="1031">
                  <c:v>44904</c:v>
                </c:pt>
                <c:pt idx="1032">
                  <c:v>44907</c:v>
                </c:pt>
                <c:pt idx="1033">
                  <c:v>44908</c:v>
                </c:pt>
                <c:pt idx="1034">
                  <c:v>44909</c:v>
                </c:pt>
                <c:pt idx="1035">
                  <c:v>44910</c:v>
                </c:pt>
                <c:pt idx="1036">
                  <c:v>44911</c:v>
                </c:pt>
                <c:pt idx="1037">
                  <c:v>44914</c:v>
                </c:pt>
                <c:pt idx="1038">
                  <c:v>44915</c:v>
                </c:pt>
                <c:pt idx="1039">
                  <c:v>44916</c:v>
                </c:pt>
                <c:pt idx="1040">
                  <c:v>44917</c:v>
                </c:pt>
                <c:pt idx="1041">
                  <c:v>44918</c:v>
                </c:pt>
                <c:pt idx="1042">
                  <c:v>44922</c:v>
                </c:pt>
                <c:pt idx="1043">
                  <c:v>44923</c:v>
                </c:pt>
                <c:pt idx="1044">
                  <c:v>44924</c:v>
                </c:pt>
                <c:pt idx="1045">
                  <c:v>44925</c:v>
                </c:pt>
                <c:pt idx="1046">
                  <c:v>44929</c:v>
                </c:pt>
                <c:pt idx="1047">
                  <c:v>44930</c:v>
                </c:pt>
                <c:pt idx="1048">
                  <c:v>44931</c:v>
                </c:pt>
                <c:pt idx="1049">
                  <c:v>44932</c:v>
                </c:pt>
                <c:pt idx="1050">
                  <c:v>44935</c:v>
                </c:pt>
                <c:pt idx="1051">
                  <c:v>44936</c:v>
                </c:pt>
                <c:pt idx="1052">
                  <c:v>44937</c:v>
                </c:pt>
                <c:pt idx="1053">
                  <c:v>44938</c:v>
                </c:pt>
                <c:pt idx="1054">
                  <c:v>44939</c:v>
                </c:pt>
                <c:pt idx="1055">
                  <c:v>44943</c:v>
                </c:pt>
                <c:pt idx="1056">
                  <c:v>44944</c:v>
                </c:pt>
                <c:pt idx="1057">
                  <c:v>44945</c:v>
                </c:pt>
                <c:pt idx="1058">
                  <c:v>44946</c:v>
                </c:pt>
                <c:pt idx="1059">
                  <c:v>44949</c:v>
                </c:pt>
                <c:pt idx="1060">
                  <c:v>44950</c:v>
                </c:pt>
                <c:pt idx="1061">
                  <c:v>44951</c:v>
                </c:pt>
                <c:pt idx="1062">
                  <c:v>44952</c:v>
                </c:pt>
                <c:pt idx="1063">
                  <c:v>44953</c:v>
                </c:pt>
                <c:pt idx="1064">
                  <c:v>44956</c:v>
                </c:pt>
                <c:pt idx="1065">
                  <c:v>44957</c:v>
                </c:pt>
                <c:pt idx="1066">
                  <c:v>44958</c:v>
                </c:pt>
                <c:pt idx="1067">
                  <c:v>44959</c:v>
                </c:pt>
                <c:pt idx="1068">
                  <c:v>44960</c:v>
                </c:pt>
                <c:pt idx="1069">
                  <c:v>44963</c:v>
                </c:pt>
                <c:pt idx="1070">
                  <c:v>44964</c:v>
                </c:pt>
                <c:pt idx="1071">
                  <c:v>44965</c:v>
                </c:pt>
                <c:pt idx="1072">
                  <c:v>44966</c:v>
                </c:pt>
                <c:pt idx="1073">
                  <c:v>44967</c:v>
                </c:pt>
                <c:pt idx="1074">
                  <c:v>44970</c:v>
                </c:pt>
                <c:pt idx="1075">
                  <c:v>44971</c:v>
                </c:pt>
                <c:pt idx="1076">
                  <c:v>44972</c:v>
                </c:pt>
                <c:pt idx="1077">
                  <c:v>44973</c:v>
                </c:pt>
                <c:pt idx="1078">
                  <c:v>44974</c:v>
                </c:pt>
                <c:pt idx="1079">
                  <c:v>44978</c:v>
                </c:pt>
                <c:pt idx="1080">
                  <c:v>44979</c:v>
                </c:pt>
                <c:pt idx="1081">
                  <c:v>44980</c:v>
                </c:pt>
                <c:pt idx="1082">
                  <c:v>44981</c:v>
                </c:pt>
                <c:pt idx="1083">
                  <c:v>44984</c:v>
                </c:pt>
                <c:pt idx="1084">
                  <c:v>44985</c:v>
                </c:pt>
                <c:pt idx="1085">
                  <c:v>44986</c:v>
                </c:pt>
                <c:pt idx="1086">
                  <c:v>44987</c:v>
                </c:pt>
                <c:pt idx="1087">
                  <c:v>44988</c:v>
                </c:pt>
                <c:pt idx="1088">
                  <c:v>44991</c:v>
                </c:pt>
                <c:pt idx="1089">
                  <c:v>44992</c:v>
                </c:pt>
                <c:pt idx="1090">
                  <c:v>44993</c:v>
                </c:pt>
                <c:pt idx="1091">
                  <c:v>44994</c:v>
                </c:pt>
                <c:pt idx="1092">
                  <c:v>44995</c:v>
                </c:pt>
                <c:pt idx="1093">
                  <c:v>44998</c:v>
                </c:pt>
                <c:pt idx="1094">
                  <c:v>44999</c:v>
                </c:pt>
                <c:pt idx="1095">
                  <c:v>45000</c:v>
                </c:pt>
                <c:pt idx="1096">
                  <c:v>45001</c:v>
                </c:pt>
                <c:pt idx="1097">
                  <c:v>45002</c:v>
                </c:pt>
                <c:pt idx="1098">
                  <c:v>45005</c:v>
                </c:pt>
                <c:pt idx="1099">
                  <c:v>45006</c:v>
                </c:pt>
                <c:pt idx="1100">
                  <c:v>45007</c:v>
                </c:pt>
                <c:pt idx="1101">
                  <c:v>45008</c:v>
                </c:pt>
                <c:pt idx="1102">
                  <c:v>45009</c:v>
                </c:pt>
                <c:pt idx="1103">
                  <c:v>45012</c:v>
                </c:pt>
                <c:pt idx="1104">
                  <c:v>45013</c:v>
                </c:pt>
                <c:pt idx="1105">
                  <c:v>45014</c:v>
                </c:pt>
                <c:pt idx="1106">
                  <c:v>45015</c:v>
                </c:pt>
                <c:pt idx="1107">
                  <c:v>45016</c:v>
                </c:pt>
                <c:pt idx="1108">
                  <c:v>45019</c:v>
                </c:pt>
                <c:pt idx="1109">
                  <c:v>45020</c:v>
                </c:pt>
                <c:pt idx="1110">
                  <c:v>45021</c:v>
                </c:pt>
                <c:pt idx="1111">
                  <c:v>45022</c:v>
                </c:pt>
                <c:pt idx="1112">
                  <c:v>45026</c:v>
                </c:pt>
                <c:pt idx="1113">
                  <c:v>45027</c:v>
                </c:pt>
                <c:pt idx="1114">
                  <c:v>45028</c:v>
                </c:pt>
                <c:pt idx="1115">
                  <c:v>45029</c:v>
                </c:pt>
                <c:pt idx="1116">
                  <c:v>45030</c:v>
                </c:pt>
                <c:pt idx="1117">
                  <c:v>45033</c:v>
                </c:pt>
                <c:pt idx="1118">
                  <c:v>45034</c:v>
                </c:pt>
                <c:pt idx="1119">
                  <c:v>45035</c:v>
                </c:pt>
                <c:pt idx="1120">
                  <c:v>45036</c:v>
                </c:pt>
                <c:pt idx="1121">
                  <c:v>45037</c:v>
                </c:pt>
                <c:pt idx="1122">
                  <c:v>45040</c:v>
                </c:pt>
                <c:pt idx="1123">
                  <c:v>45041</c:v>
                </c:pt>
                <c:pt idx="1124">
                  <c:v>45042</c:v>
                </c:pt>
                <c:pt idx="1125">
                  <c:v>45043</c:v>
                </c:pt>
                <c:pt idx="1126">
                  <c:v>45044</c:v>
                </c:pt>
                <c:pt idx="1127">
                  <c:v>45047</c:v>
                </c:pt>
                <c:pt idx="1128">
                  <c:v>45048</c:v>
                </c:pt>
                <c:pt idx="1129">
                  <c:v>45049</c:v>
                </c:pt>
                <c:pt idx="1130">
                  <c:v>45050</c:v>
                </c:pt>
                <c:pt idx="1131">
                  <c:v>45051</c:v>
                </c:pt>
                <c:pt idx="1132">
                  <c:v>45054</c:v>
                </c:pt>
                <c:pt idx="1133">
                  <c:v>45055</c:v>
                </c:pt>
                <c:pt idx="1134">
                  <c:v>45056</c:v>
                </c:pt>
                <c:pt idx="1135">
                  <c:v>45057</c:v>
                </c:pt>
                <c:pt idx="1136">
                  <c:v>45058</c:v>
                </c:pt>
                <c:pt idx="1137">
                  <c:v>45061</c:v>
                </c:pt>
                <c:pt idx="1138">
                  <c:v>45062</c:v>
                </c:pt>
                <c:pt idx="1139">
                  <c:v>45063</c:v>
                </c:pt>
                <c:pt idx="1140">
                  <c:v>45064</c:v>
                </c:pt>
                <c:pt idx="1141">
                  <c:v>45065</c:v>
                </c:pt>
                <c:pt idx="1142">
                  <c:v>45068</c:v>
                </c:pt>
                <c:pt idx="1143">
                  <c:v>45069</c:v>
                </c:pt>
                <c:pt idx="1144">
                  <c:v>45070</c:v>
                </c:pt>
                <c:pt idx="1145">
                  <c:v>45071</c:v>
                </c:pt>
                <c:pt idx="1146">
                  <c:v>45072</c:v>
                </c:pt>
                <c:pt idx="1147">
                  <c:v>45076</c:v>
                </c:pt>
                <c:pt idx="1148">
                  <c:v>45077</c:v>
                </c:pt>
                <c:pt idx="1149">
                  <c:v>45078</c:v>
                </c:pt>
                <c:pt idx="1150">
                  <c:v>45079</c:v>
                </c:pt>
                <c:pt idx="1151">
                  <c:v>45082</c:v>
                </c:pt>
                <c:pt idx="1152">
                  <c:v>45083</c:v>
                </c:pt>
                <c:pt idx="1153">
                  <c:v>45084</c:v>
                </c:pt>
                <c:pt idx="1154">
                  <c:v>45085</c:v>
                </c:pt>
                <c:pt idx="1155">
                  <c:v>45086</c:v>
                </c:pt>
                <c:pt idx="1156">
                  <c:v>45089</c:v>
                </c:pt>
                <c:pt idx="1157">
                  <c:v>45090</c:v>
                </c:pt>
                <c:pt idx="1158">
                  <c:v>45091</c:v>
                </c:pt>
                <c:pt idx="1159">
                  <c:v>45092</c:v>
                </c:pt>
                <c:pt idx="1160">
                  <c:v>45093</c:v>
                </c:pt>
                <c:pt idx="1161">
                  <c:v>45097</c:v>
                </c:pt>
                <c:pt idx="1162">
                  <c:v>45098</c:v>
                </c:pt>
                <c:pt idx="1163">
                  <c:v>45099</c:v>
                </c:pt>
                <c:pt idx="1164">
                  <c:v>45100</c:v>
                </c:pt>
                <c:pt idx="1165">
                  <c:v>45103</c:v>
                </c:pt>
                <c:pt idx="1166">
                  <c:v>45104</c:v>
                </c:pt>
                <c:pt idx="1167">
                  <c:v>45105</c:v>
                </c:pt>
                <c:pt idx="1168">
                  <c:v>45106</c:v>
                </c:pt>
                <c:pt idx="1169">
                  <c:v>45107</c:v>
                </c:pt>
                <c:pt idx="1170">
                  <c:v>45110</c:v>
                </c:pt>
                <c:pt idx="1171">
                  <c:v>45112</c:v>
                </c:pt>
                <c:pt idx="1172">
                  <c:v>45113</c:v>
                </c:pt>
                <c:pt idx="1173">
                  <c:v>45114</c:v>
                </c:pt>
                <c:pt idx="1174">
                  <c:v>45117</c:v>
                </c:pt>
                <c:pt idx="1175">
                  <c:v>45118</c:v>
                </c:pt>
                <c:pt idx="1176">
                  <c:v>45119</c:v>
                </c:pt>
                <c:pt idx="1177">
                  <c:v>45120</c:v>
                </c:pt>
                <c:pt idx="1178">
                  <c:v>45121</c:v>
                </c:pt>
                <c:pt idx="1179">
                  <c:v>45124</c:v>
                </c:pt>
                <c:pt idx="1180">
                  <c:v>45125</c:v>
                </c:pt>
                <c:pt idx="1181">
                  <c:v>45126</c:v>
                </c:pt>
                <c:pt idx="1182">
                  <c:v>45127</c:v>
                </c:pt>
                <c:pt idx="1183">
                  <c:v>45128</c:v>
                </c:pt>
                <c:pt idx="1184">
                  <c:v>45131</c:v>
                </c:pt>
                <c:pt idx="1185">
                  <c:v>45132</c:v>
                </c:pt>
                <c:pt idx="1186">
                  <c:v>45133</c:v>
                </c:pt>
                <c:pt idx="1187">
                  <c:v>45134</c:v>
                </c:pt>
                <c:pt idx="1188">
                  <c:v>45135</c:v>
                </c:pt>
                <c:pt idx="1189">
                  <c:v>45138</c:v>
                </c:pt>
                <c:pt idx="1190">
                  <c:v>45139</c:v>
                </c:pt>
                <c:pt idx="1191">
                  <c:v>45140</c:v>
                </c:pt>
                <c:pt idx="1192">
                  <c:v>45141</c:v>
                </c:pt>
                <c:pt idx="1193">
                  <c:v>45142</c:v>
                </c:pt>
                <c:pt idx="1194">
                  <c:v>45145</c:v>
                </c:pt>
                <c:pt idx="1195">
                  <c:v>45146</c:v>
                </c:pt>
                <c:pt idx="1196">
                  <c:v>45147</c:v>
                </c:pt>
                <c:pt idx="1197">
                  <c:v>45148</c:v>
                </c:pt>
                <c:pt idx="1198">
                  <c:v>45149</c:v>
                </c:pt>
                <c:pt idx="1199">
                  <c:v>45152</c:v>
                </c:pt>
                <c:pt idx="1200">
                  <c:v>45153</c:v>
                </c:pt>
                <c:pt idx="1201">
                  <c:v>45154</c:v>
                </c:pt>
                <c:pt idx="1202">
                  <c:v>45155</c:v>
                </c:pt>
                <c:pt idx="1203">
                  <c:v>45156</c:v>
                </c:pt>
                <c:pt idx="1204">
                  <c:v>45159</c:v>
                </c:pt>
                <c:pt idx="1205">
                  <c:v>45160</c:v>
                </c:pt>
                <c:pt idx="1206">
                  <c:v>45161</c:v>
                </c:pt>
                <c:pt idx="1207">
                  <c:v>45162</c:v>
                </c:pt>
                <c:pt idx="1208">
                  <c:v>45163</c:v>
                </c:pt>
                <c:pt idx="1209">
                  <c:v>45166</c:v>
                </c:pt>
                <c:pt idx="1210">
                  <c:v>45167</c:v>
                </c:pt>
                <c:pt idx="1211">
                  <c:v>45168</c:v>
                </c:pt>
                <c:pt idx="1212">
                  <c:v>45169</c:v>
                </c:pt>
                <c:pt idx="1213">
                  <c:v>45170</c:v>
                </c:pt>
                <c:pt idx="1214">
                  <c:v>45174</c:v>
                </c:pt>
                <c:pt idx="1215">
                  <c:v>45175</c:v>
                </c:pt>
                <c:pt idx="1216">
                  <c:v>45176</c:v>
                </c:pt>
                <c:pt idx="1217">
                  <c:v>45177</c:v>
                </c:pt>
                <c:pt idx="1218">
                  <c:v>45180</c:v>
                </c:pt>
                <c:pt idx="1219">
                  <c:v>45181</c:v>
                </c:pt>
                <c:pt idx="1220">
                  <c:v>45182</c:v>
                </c:pt>
                <c:pt idx="1221">
                  <c:v>45183</c:v>
                </c:pt>
                <c:pt idx="1222">
                  <c:v>45184</c:v>
                </c:pt>
                <c:pt idx="1223">
                  <c:v>45187</c:v>
                </c:pt>
                <c:pt idx="1224">
                  <c:v>45188</c:v>
                </c:pt>
                <c:pt idx="1225">
                  <c:v>45189</c:v>
                </c:pt>
                <c:pt idx="1226">
                  <c:v>45190</c:v>
                </c:pt>
                <c:pt idx="1227">
                  <c:v>45191</c:v>
                </c:pt>
                <c:pt idx="1228">
                  <c:v>45194</c:v>
                </c:pt>
                <c:pt idx="1229">
                  <c:v>45195</c:v>
                </c:pt>
                <c:pt idx="1230">
                  <c:v>45196</c:v>
                </c:pt>
                <c:pt idx="1231">
                  <c:v>45197</c:v>
                </c:pt>
                <c:pt idx="1232">
                  <c:v>45198</c:v>
                </c:pt>
                <c:pt idx="1233">
                  <c:v>45201</c:v>
                </c:pt>
                <c:pt idx="1234">
                  <c:v>45202</c:v>
                </c:pt>
                <c:pt idx="1235">
                  <c:v>45203</c:v>
                </c:pt>
                <c:pt idx="1236">
                  <c:v>45204</c:v>
                </c:pt>
                <c:pt idx="1237">
                  <c:v>45205</c:v>
                </c:pt>
                <c:pt idx="1238">
                  <c:v>45208</c:v>
                </c:pt>
                <c:pt idx="1239">
                  <c:v>45209</c:v>
                </c:pt>
                <c:pt idx="1240">
                  <c:v>45210</c:v>
                </c:pt>
                <c:pt idx="1241">
                  <c:v>45211</c:v>
                </c:pt>
                <c:pt idx="1242">
                  <c:v>45212</c:v>
                </c:pt>
                <c:pt idx="1243">
                  <c:v>45215</c:v>
                </c:pt>
                <c:pt idx="1244">
                  <c:v>45216</c:v>
                </c:pt>
                <c:pt idx="1245">
                  <c:v>45217</c:v>
                </c:pt>
                <c:pt idx="1246">
                  <c:v>45218</c:v>
                </c:pt>
                <c:pt idx="1247">
                  <c:v>45219</c:v>
                </c:pt>
                <c:pt idx="1248">
                  <c:v>45222</c:v>
                </c:pt>
                <c:pt idx="1249">
                  <c:v>45223</c:v>
                </c:pt>
                <c:pt idx="1250">
                  <c:v>45224</c:v>
                </c:pt>
                <c:pt idx="1251">
                  <c:v>45225</c:v>
                </c:pt>
                <c:pt idx="1252">
                  <c:v>45226</c:v>
                </c:pt>
                <c:pt idx="1253">
                  <c:v>45229</c:v>
                </c:pt>
                <c:pt idx="1254">
                  <c:v>45230</c:v>
                </c:pt>
                <c:pt idx="1255">
                  <c:v>45231</c:v>
                </c:pt>
                <c:pt idx="1256">
                  <c:v>45232</c:v>
                </c:pt>
                <c:pt idx="1257">
                  <c:v>45233</c:v>
                </c:pt>
                <c:pt idx="1258">
                  <c:v>45235</c:v>
                </c:pt>
              </c:numCache>
            </c:numRef>
          </c:cat>
          <c:val>
            <c:numRef>
              <c:f>'[1]KO (1)'!$J$2:$J$1260</c:f>
              <c:numCache>
                <c:formatCode>General</c:formatCode>
                <c:ptCount val="1259"/>
                <c:pt idx="0">
                  <c:v>41.655281000000002</c:v>
                </c:pt>
                <c:pt idx="1">
                  <c:v>42.014595</c:v>
                </c:pt>
                <c:pt idx="2">
                  <c:v>42.237026</c:v>
                </c:pt>
                <c:pt idx="3">
                  <c:v>42.202804999999998</c:v>
                </c:pt>
                <c:pt idx="4">
                  <c:v>42.502243</c:v>
                </c:pt>
                <c:pt idx="5">
                  <c:v>42.664783</c:v>
                </c:pt>
                <c:pt idx="6">
                  <c:v>42.656238999999999</c:v>
                </c:pt>
                <c:pt idx="7">
                  <c:v>42.570678999999998</c:v>
                </c:pt>
                <c:pt idx="8">
                  <c:v>42.553570000000001</c:v>
                </c:pt>
                <c:pt idx="9">
                  <c:v>42.921447999999998</c:v>
                </c:pt>
                <c:pt idx="10">
                  <c:v>43.212322</c:v>
                </c:pt>
                <c:pt idx="11">
                  <c:v>42.245583000000003</c:v>
                </c:pt>
                <c:pt idx="12">
                  <c:v>41.689495000000001</c:v>
                </c:pt>
                <c:pt idx="13">
                  <c:v>41.937603000000003</c:v>
                </c:pt>
                <c:pt idx="14">
                  <c:v>41.809265000000003</c:v>
                </c:pt>
                <c:pt idx="15">
                  <c:v>42.237026</c:v>
                </c:pt>
                <c:pt idx="16">
                  <c:v>42.527904999999997</c:v>
                </c:pt>
                <c:pt idx="17">
                  <c:v>42.234729999999999</c:v>
                </c:pt>
                <c:pt idx="18">
                  <c:v>43.459178999999999</c:v>
                </c:pt>
                <c:pt idx="19">
                  <c:v>42.846953999999997</c:v>
                </c:pt>
                <c:pt idx="20">
                  <c:v>42.752110000000002</c:v>
                </c:pt>
                <c:pt idx="21">
                  <c:v>42.579639</c:v>
                </c:pt>
                <c:pt idx="22">
                  <c:v>42.329582000000002</c:v>
                </c:pt>
                <c:pt idx="23">
                  <c:v>42.458931</c:v>
                </c:pt>
                <c:pt idx="24">
                  <c:v>42.717613</c:v>
                </c:pt>
                <c:pt idx="25">
                  <c:v>42.441681000000003</c:v>
                </c:pt>
                <c:pt idx="26">
                  <c:v>42.657252999999997</c:v>
                </c:pt>
                <c:pt idx="27">
                  <c:v>42.545155000000001</c:v>
                </c:pt>
                <c:pt idx="28">
                  <c:v>41.674244000000002</c:v>
                </c:pt>
                <c:pt idx="29">
                  <c:v>41.665619</c:v>
                </c:pt>
                <c:pt idx="30">
                  <c:v>41.303466999999998</c:v>
                </c:pt>
                <c:pt idx="31">
                  <c:v>40.993042000000003</c:v>
                </c:pt>
                <c:pt idx="32">
                  <c:v>41.018912999999998</c:v>
                </c:pt>
                <c:pt idx="33">
                  <c:v>39.630626999999997</c:v>
                </c:pt>
                <c:pt idx="34">
                  <c:v>40.475670000000001</c:v>
                </c:pt>
                <c:pt idx="35">
                  <c:v>40.984420999999998</c:v>
                </c:pt>
                <c:pt idx="36">
                  <c:v>40.699871000000002</c:v>
                </c:pt>
                <c:pt idx="37">
                  <c:v>40.829200999999998</c:v>
                </c:pt>
                <c:pt idx="38">
                  <c:v>40.467041000000002</c:v>
                </c:pt>
                <c:pt idx="39">
                  <c:v>40.216988000000001</c:v>
                </c:pt>
                <c:pt idx="40">
                  <c:v>41.018912999999998</c:v>
                </c:pt>
                <c:pt idx="41">
                  <c:v>40.484295000000003</c:v>
                </c:pt>
                <c:pt idx="42">
                  <c:v>40.941302999999998</c:v>
                </c:pt>
                <c:pt idx="43">
                  <c:v>40.156627999999998</c:v>
                </c:pt>
                <c:pt idx="44">
                  <c:v>40.587761</c:v>
                </c:pt>
                <c:pt idx="45">
                  <c:v>40.820587000000003</c:v>
                </c:pt>
                <c:pt idx="46">
                  <c:v>40.656750000000002</c:v>
                </c:pt>
                <c:pt idx="47">
                  <c:v>41.018912999999998</c:v>
                </c:pt>
                <c:pt idx="48">
                  <c:v>40.458419999999997</c:v>
                </c:pt>
                <c:pt idx="49">
                  <c:v>40.579151000000003</c:v>
                </c:pt>
                <c:pt idx="50">
                  <c:v>41.053401999999998</c:v>
                </c:pt>
                <c:pt idx="51">
                  <c:v>41.148257999999998</c:v>
                </c:pt>
                <c:pt idx="52">
                  <c:v>41.622512999999998</c:v>
                </c:pt>
                <c:pt idx="53">
                  <c:v>41.122379000000002</c:v>
                </c:pt>
                <c:pt idx="54">
                  <c:v>40.846443000000001</c:v>
                </c:pt>
                <c:pt idx="55">
                  <c:v>40.674003999999996</c:v>
                </c:pt>
                <c:pt idx="56">
                  <c:v>40.872318</c:v>
                </c:pt>
                <c:pt idx="57">
                  <c:v>41.268977999999997</c:v>
                </c:pt>
                <c:pt idx="58">
                  <c:v>41.501792999999999</c:v>
                </c:pt>
                <c:pt idx="59">
                  <c:v>41.993285999999998</c:v>
                </c:pt>
                <c:pt idx="60">
                  <c:v>42.467556000000002</c:v>
                </c:pt>
                <c:pt idx="61">
                  <c:v>42.476170000000003</c:v>
                </c:pt>
                <c:pt idx="62">
                  <c:v>42.476170000000003</c:v>
                </c:pt>
                <c:pt idx="63">
                  <c:v>42.614136000000002</c:v>
                </c:pt>
                <c:pt idx="64">
                  <c:v>42.683124999999997</c:v>
                </c:pt>
                <c:pt idx="65">
                  <c:v>42.777965999999999</c:v>
                </c:pt>
                <c:pt idx="66">
                  <c:v>42.821083000000002</c:v>
                </c:pt>
                <c:pt idx="67">
                  <c:v>42.933182000000002</c:v>
                </c:pt>
                <c:pt idx="68">
                  <c:v>39.311584000000003</c:v>
                </c:pt>
                <c:pt idx="69">
                  <c:v>39.009785000000001</c:v>
                </c:pt>
                <c:pt idx="70">
                  <c:v>38.656253999999997</c:v>
                </c:pt>
                <c:pt idx="71">
                  <c:v>38.889065000000002</c:v>
                </c:pt>
                <c:pt idx="72">
                  <c:v>39.544407</c:v>
                </c:pt>
                <c:pt idx="73">
                  <c:v>39.044277000000001</c:v>
                </c:pt>
                <c:pt idx="74">
                  <c:v>38.751094999999999</c:v>
                </c:pt>
                <c:pt idx="75">
                  <c:v>38.535525999999997</c:v>
                </c:pt>
                <c:pt idx="76">
                  <c:v>38.751094999999999</c:v>
                </c:pt>
                <c:pt idx="77">
                  <c:v>39.096012000000002</c:v>
                </c:pt>
                <c:pt idx="78">
                  <c:v>39.130504999999999</c:v>
                </c:pt>
                <c:pt idx="79">
                  <c:v>39.363331000000002</c:v>
                </c:pt>
                <c:pt idx="80">
                  <c:v>39.320205999999999</c:v>
                </c:pt>
                <c:pt idx="81">
                  <c:v>39.190857000000001</c:v>
                </c:pt>
                <c:pt idx="82">
                  <c:v>39.044277000000001</c:v>
                </c:pt>
                <c:pt idx="83">
                  <c:v>38.664878999999999</c:v>
                </c:pt>
                <c:pt idx="84">
                  <c:v>39.820335</c:v>
                </c:pt>
                <c:pt idx="85">
                  <c:v>39.708241000000001</c:v>
                </c:pt>
                <c:pt idx="86">
                  <c:v>39.854824000000001</c:v>
                </c:pt>
                <c:pt idx="87">
                  <c:v>39.750450000000001</c:v>
                </c:pt>
                <c:pt idx="88">
                  <c:v>39.402523000000002</c:v>
                </c:pt>
                <c:pt idx="89">
                  <c:v>39.498192000000003</c:v>
                </c:pt>
                <c:pt idx="90">
                  <c:v>39.628677000000003</c:v>
                </c:pt>
                <c:pt idx="91">
                  <c:v>39.602576999999997</c:v>
                </c:pt>
                <c:pt idx="92">
                  <c:v>39.585177999999999</c:v>
                </c:pt>
                <c:pt idx="93">
                  <c:v>39.950504000000002</c:v>
                </c:pt>
                <c:pt idx="94">
                  <c:v>40.037495</c:v>
                </c:pt>
                <c:pt idx="95">
                  <c:v>40.568066000000002</c:v>
                </c:pt>
                <c:pt idx="96">
                  <c:v>40.541984999999997</c:v>
                </c:pt>
                <c:pt idx="97">
                  <c:v>40.515884</c:v>
                </c:pt>
                <c:pt idx="98">
                  <c:v>40.759430000000002</c:v>
                </c:pt>
                <c:pt idx="99">
                  <c:v>40.637656999999997</c:v>
                </c:pt>
                <c:pt idx="100">
                  <c:v>40.507182999999998</c:v>
                </c:pt>
                <c:pt idx="101">
                  <c:v>40.167960999999998</c:v>
                </c:pt>
                <c:pt idx="102">
                  <c:v>40.428897999999997</c:v>
                </c:pt>
                <c:pt idx="103">
                  <c:v>40.420200000000001</c:v>
                </c:pt>
                <c:pt idx="104">
                  <c:v>40.489784</c:v>
                </c:pt>
                <c:pt idx="105">
                  <c:v>40.594166000000001</c:v>
                </c:pt>
                <c:pt idx="106">
                  <c:v>40.568066000000002</c:v>
                </c:pt>
                <c:pt idx="107">
                  <c:v>40.628956000000002</c:v>
                </c:pt>
                <c:pt idx="108">
                  <c:v>40.655059999999999</c:v>
                </c:pt>
                <c:pt idx="109">
                  <c:v>40.881207000000003</c:v>
                </c:pt>
                <c:pt idx="110">
                  <c:v>40.837719</c:v>
                </c:pt>
                <c:pt idx="111">
                  <c:v>41.124755999999998</c:v>
                </c:pt>
                <c:pt idx="112">
                  <c:v>41.29871</c:v>
                </c:pt>
                <c:pt idx="113">
                  <c:v>41.229126000000001</c:v>
                </c:pt>
                <c:pt idx="114">
                  <c:v>41.933674000000003</c:v>
                </c:pt>
                <c:pt idx="115">
                  <c:v>41.733620000000002</c:v>
                </c:pt>
                <c:pt idx="116">
                  <c:v>41.611843</c:v>
                </c:pt>
                <c:pt idx="117">
                  <c:v>41.977169000000004</c:v>
                </c:pt>
                <c:pt idx="118">
                  <c:v>42.116332999999997</c:v>
                </c:pt>
                <c:pt idx="119">
                  <c:v>42.673023000000001</c:v>
                </c:pt>
                <c:pt idx="120">
                  <c:v>42.264214000000003</c:v>
                </c:pt>
                <c:pt idx="121">
                  <c:v>42.090243999999998</c:v>
                </c:pt>
                <c:pt idx="122">
                  <c:v>42.377276999999999</c:v>
                </c:pt>
                <c:pt idx="123">
                  <c:v>42.159832000000002</c:v>
                </c:pt>
                <c:pt idx="124">
                  <c:v>41.751010999999998</c:v>
                </c:pt>
                <c:pt idx="125">
                  <c:v>41.620536999999999</c:v>
                </c:pt>
                <c:pt idx="126">
                  <c:v>41.229126000000001</c:v>
                </c:pt>
                <c:pt idx="127">
                  <c:v>41.916283</c:v>
                </c:pt>
                <c:pt idx="128">
                  <c:v>41.794502000000001</c:v>
                </c:pt>
                <c:pt idx="129">
                  <c:v>42.351180999999997</c:v>
                </c:pt>
                <c:pt idx="130">
                  <c:v>42.777397000000001</c:v>
                </c:pt>
                <c:pt idx="131">
                  <c:v>43.125317000000003</c:v>
                </c:pt>
                <c:pt idx="132">
                  <c:v>42.794800000000002</c:v>
                </c:pt>
                <c:pt idx="133">
                  <c:v>42.490355999999998</c:v>
                </c:pt>
                <c:pt idx="134">
                  <c:v>42.2729</c:v>
                </c:pt>
                <c:pt idx="135">
                  <c:v>43.186207000000003</c:v>
                </c:pt>
                <c:pt idx="136">
                  <c:v>43.360160999999998</c:v>
                </c:pt>
                <c:pt idx="137">
                  <c:v>43.151417000000002</c:v>
                </c:pt>
                <c:pt idx="138">
                  <c:v>42.707813000000002</c:v>
                </c:pt>
                <c:pt idx="139">
                  <c:v>42.281593000000001</c:v>
                </c:pt>
                <c:pt idx="140">
                  <c:v>42.838279999999997</c:v>
                </c:pt>
                <c:pt idx="141">
                  <c:v>42.733910000000002</c:v>
                </c:pt>
                <c:pt idx="142">
                  <c:v>43.473250999999998</c:v>
                </c:pt>
                <c:pt idx="143">
                  <c:v>43.490639000000002</c:v>
                </c:pt>
                <c:pt idx="144">
                  <c:v>44.169089999999997</c:v>
                </c:pt>
                <c:pt idx="145">
                  <c:v>44.708385</c:v>
                </c:pt>
                <c:pt idx="146">
                  <c:v>44.786659</c:v>
                </c:pt>
                <c:pt idx="147">
                  <c:v>44.690987</c:v>
                </c:pt>
                <c:pt idx="148">
                  <c:v>44.647499000000003</c:v>
                </c:pt>
                <c:pt idx="149">
                  <c:v>44.917133</c:v>
                </c:pt>
                <c:pt idx="150">
                  <c:v>44.820704999999997</c:v>
                </c:pt>
                <c:pt idx="151">
                  <c:v>44.978496999999997</c:v>
                </c:pt>
                <c:pt idx="152">
                  <c:v>44.592793</c:v>
                </c:pt>
                <c:pt idx="153">
                  <c:v>44.391171</c:v>
                </c:pt>
                <c:pt idx="154">
                  <c:v>44.811947000000004</c:v>
                </c:pt>
                <c:pt idx="155">
                  <c:v>45.285308999999998</c:v>
                </c:pt>
                <c:pt idx="156">
                  <c:v>45.188876999999998</c:v>
                </c:pt>
                <c:pt idx="157">
                  <c:v>45.513218000000002</c:v>
                </c:pt>
                <c:pt idx="158">
                  <c:v>45.372973999999999</c:v>
                </c:pt>
                <c:pt idx="159">
                  <c:v>44.811947000000004</c:v>
                </c:pt>
                <c:pt idx="160">
                  <c:v>44.776882000000001</c:v>
                </c:pt>
                <c:pt idx="161">
                  <c:v>44.636615999999997</c:v>
                </c:pt>
                <c:pt idx="162">
                  <c:v>45.232703999999998</c:v>
                </c:pt>
                <c:pt idx="163">
                  <c:v>45.565818999999998</c:v>
                </c:pt>
                <c:pt idx="164">
                  <c:v>45.671013000000002</c:v>
                </c:pt>
                <c:pt idx="165">
                  <c:v>45.679779000000003</c:v>
                </c:pt>
                <c:pt idx="166">
                  <c:v>45.583354999999997</c:v>
                </c:pt>
                <c:pt idx="167">
                  <c:v>45.223948999999998</c:v>
                </c:pt>
                <c:pt idx="168">
                  <c:v>45.425567999999998</c:v>
                </c:pt>
                <c:pt idx="169">
                  <c:v>45.618411999999999</c:v>
                </c:pt>
                <c:pt idx="170">
                  <c:v>45.688538000000001</c:v>
                </c:pt>
                <c:pt idx="171">
                  <c:v>45.697310999999999</c:v>
                </c:pt>
                <c:pt idx="172">
                  <c:v>45.706074000000001</c:v>
                </c:pt>
                <c:pt idx="173">
                  <c:v>45.741142000000004</c:v>
                </c:pt>
                <c:pt idx="174">
                  <c:v>45.609637999999997</c:v>
                </c:pt>
                <c:pt idx="175">
                  <c:v>45.048617999999998</c:v>
                </c:pt>
                <c:pt idx="176">
                  <c:v>44.899600999999997</c:v>
                </c:pt>
                <c:pt idx="177">
                  <c:v>47.625838999999999</c:v>
                </c:pt>
                <c:pt idx="178">
                  <c:v>47.143706999999999</c:v>
                </c:pt>
                <c:pt idx="179">
                  <c:v>46.521320000000003</c:v>
                </c:pt>
                <c:pt idx="180">
                  <c:v>47.485573000000002</c:v>
                </c:pt>
                <c:pt idx="181">
                  <c:v>47.327796999999997</c:v>
                </c:pt>
                <c:pt idx="182">
                  <c:v>47.09111</c:v>
                </c:pt>
                <c:pt idx="183">
                  <c:v>46.135612000000002</c:v>
                </c:pt>
                <c:pt idx="184">
                  <c:v>45.609637999999997</c:v>
                </c:pt>
                <c:pt idx="185">
                  <c:v>45.872630999999998</c:v>
                </c:pt>
                <c:pt idx="186">
                  <c:v>45.276539</c:v>
                </c:pt>
                <c:pt idx="187">
                  <c:v>45.820042000000001</c:v>
                </c:pt>
                <c:pt idx="188">
                  <c:v>46.617744000000002</c:v>
                </c:pt>
                <c:pt idx="189">
                  <c:v>47.064812000000003</c:v>
                </c:pt>
                <c:pt idx="190">
                  <c:v>46.828133000000001</c:v>
                </c:pt>
                <c:pt idx="191">
                  <c:v>46.635277000000002</c:v>
                </c:pt>
                <c:pt idx="192">
                  <c:v>46.898257999999998</c:v>
                </c:pt>
                <c:pt idx="193">
                  <c:v>46.451186999999997</c:v>
                </c:pt>
                <c:pt idx="194">
                  <c:v>47.222591000000001</c:v>
                </c:pt>
                <c:pt idx="195">
                  <c:v>47.695965000000001</c:v>
                </c:pt>
                <c:pt idx="196">
                  <c:v>47.941414000000002</c:v>
                </c:pt>
                <c:pt idx="197">
                  <c:v>47.231372999999998</c:v>
                </c:pt>
                <c:pt idx="198">
                  <c:v>47.424213000000002</c:v>
                </c:pt>
                <c:pt idx="199">
                  <c:v>47.766094000000002</c:v>
                </c:pt>
                <c:pt idx="200">
                  <c:v>47.108649999999997</c:v>
                </c:pt>
                <c:pt idx="201">
                  <c:v>47.809933000000001</c:v>
                </c:pt>
                <c:pt idx="202">
                  <c:v>47.967716000000003</c:v>
                </c:pt>
                <c:pt idx="203">
                  <c:v>48.309593</c:v>
                </c:pt>
                <c:pt idx="204">
                  <c:v>48.256988999999997</c:v>
                </c:pt>
                <c:pt idx="205">
                  <c:v>48.248226000000003</c:v>
                </c:pt>
                <c:pt idx="206">
                  <c:v>48.476146999999997</c:v>
                </c:pt>
                <c:pt idx="207">
                  <c:v>48.888148999999999</c:v>
                </c:pt>
                <c:pt idx="208">
                  <c:v>48.318348</c:v>
                </c:pt>
                <c:pt idx="209">
                  <c:v>48.41478</c:v>
                </c:pt>
                <c:pt idx="210">
                  <c:v>47.792389</c:v>
                </c:pt>
                <c:pt idx="211">
                  <c:v>47.687199</c:v>
                </c:pt>
                <c:pt idx="212">
                  <c:v>48.011547</c:v>
                </c:pt>
                <c:pt idx="213">
                  <c:v>48.309593</c:v>
                </c:pt>
                <c:pt idx="214">
                  <c:v>47.912235000000003</c:v>
                </c:pt>
                <c:pt idx="215">
                  <c:v>47.647323999999998</c:v>
                </c:pt>
                <c:pt idx="216">
                  <c:v>47.894576999999998</c:v>
                </c:pt>
                <c:pt idx="217">
                  <c:v>47.885738000000003</c:v>
                </c:pt>
                <c:pt idx="218">
                  <c:v>48.141815000000001</c:v>
                </c:pt>
                <c:pt idx="219">
                  <c:v>47.603172000000001</c:v>
                </c:pt>
                <c:pt idx="220">
                  <c:v>47.806266999999998</c:v>
                </c:pt>
                <c:pt idx="221">
                  <c:v>47.947552000000002</c:v>
                </c:pt>
                <c:pt idx="222">
                  <c:v>47.832756000000003</c:v>
                </c:pt>
                <c:pt idx="223">
                  <c:v>48.027031000000001</c:v>
                </c:pt>
                <c:pt idx="224">
                  <c:v>47.956386999999999</c:v>
                </c:pt>
                <c:pt idx="225">
                  <c:v>48.071174999999997</c:v>
                </c:pt>
                <c:pt idx="226">
                  <c:v>48.256614999999996</c:v>
                </c:pt>
                <c:pt idx="227">
                  <c:v>46.870285000000003</c:v>
                </c:pt>
                <c:pt idx="228">
                  <c:v>47.541373999999998</c:v>
                </c:pt>
                <c:pt idx="229">
                  <c:v>48.159484999999997</c:v>
                </c:pt>
                <c:pt idx="230">
                  <c:v>47.567852000000002</c:v>
                </c:pt>
                <c:pt idx="231">
                  <c:v>47.311793999999999</c:v>
                </c:pt>
                <c:pt idx="232">
                  <c:v>47.532536</c:v>
                </c:pt>
                <c:pt idx="233">
                  <c:v>47.382420000000003</c:v>
                </c:pt>
                <c:pt idx="234">
                  <c:v>47.064540999999998</c:v>
                </c:pt>
                <c:pt idx="235">
                  <c:v>47.064540999999998</c:v>
                </c:pt>
                <c:pt idx="236">
                  <c:v>47.249977000000001</c:v>
                </c:pt>
                <c:pt idx="237">
                  <c:v>47.232315</c:v>
                </c:pt>
                <c:pt idx="238">
                  <c:v>47.497211</c:v>
                </c:pt>
                <c:pt idx="239">
                  <c:v>48.371395</c:v>
                </c:pt>
                <c:pt idx="240">
                  <c:v>47.885738000000003</c:v>
                </c:pt>
                <c:pt idx="241">
                  <c:v>47.550201000000001</c:v>
                </c:pt>
                <c:pt idx="242">
                  <c:v>48.247776000000002</c:v>
                </c:pt>
                <c:pt idx="243">
                  <c:v>48.221291000000001</c:v>
                </c:pt>
                <c:pt idx="244">
                  <c:v>47.461894999999998</c:v>
                </c:pt>
                <c:pt idx="245">
                  <c:v>47.302951999999998</c:v>
                </c:pt>
                <c:pt idx="246">
                  <c:v>47.161670999999998</c:v>
                </c:pt>
                <c:pt idx="247">
                  <c:v>47.629665000000003</c:v>
                </c:pt>
                <c:pt idx="248">
                  <c:v>48.062347000000003</c:v>
                </c:pt>
                <c:pt idx="249">
                  <c:v>47.594357000000002</c:v>
                </c:pt>
                <c:pt idx="250">
                  <c:v>46.923259999999999</c:v>
                </c:pt>
                <c:pt idx="251">
                  <c:v>46.287486999999999</c:v>
                </c:pt>
                <c:pt idx="252">
                  <c:v>46.623035000000002</c:v>
                </c:pt>
                <c:pt idx="253">
                  <c:v>46.172699000000001</c:v>
                </c:pt>
                <c:pt idx="254">
                  <c:v>46.102061999999997</c:v>
                </c:pt>
                <c:pt idx="255">
                  <c:v>45.775351999999998</c:v>
                </c:pt>
                <c:pt idx="256">
                  <c:v>45.660544999999999</c:v>
                </c:pt>
                <c:pt idx="257">
                  <c:v>46.278660000000002</c:v>
                </c:pt>
                <c:pt idx="258">
                  <c:v>46.472923000000002</c:v>
                </c:pt>
                <c:pt idx="259">
                  <c:v>46.508243999999998</c:v>
                </c:pt>
                <c:pt idx="260">
                  <c:v>46.826129999999999</c:v>
                </c:pt>
                <c:pt idx="261">
                  <c:v>46.870285000000003</c:v>
                </c:pt>
                <c:pt idx="262">
                  <c:v>46.993895999999999</c:v>
                </c:pt>
                <c:pt idx="263">
                  <c:v>46.764308999999997</c:v>
                </c:pt>
                <c:pt idx="264">
                  <c:v>46.826129999999999</c:v>
                </c:pt>
                <c:pt idx="265">
                  <c:v>46.993895999999999</c:v>
                </c:pt>
                <c:pt idx="266">
                  <c:v>47.594357000000002</c:v>
                </c:pt>
                <c:pt idx="267">
                  <c:v>47.638500000000001</c:v>
                </c:pt>
                <c:pt idx="268">
                  <c:v>47.505062000000002</c:v>
                </c:pt>
                <c:pt idx="269">
                  <c:v>47.816414000000002</c:v>
                </c:pt>
                <c:pt idx="270">
                  <c:v>47.860905000000002</c:v>
                </c:pt>
                <c:pt idx="271">
                  <c:v>48.296813999999998</c:v>
                </c:pt>
                <c:pt idx="272">
                  <c:v>48.207850999999998</c:v>
                </c:pt>
                <c:pt idx="273">
                  <c:v>48.412457000000003</c:v>
                </c:pt>
                <c:pt idx="274">
                  <c:v>48.101097000000003</c:v>
                </c:pt>
                <c:pt idx="275">
                  <c:v>47.834209000000001</c:v>
                </c:pt>
                <c:pt idx="276">
                  <c:v>47.994343000000001</c:v>
                </c:pt>
                <c:pt idx="277">
                  <c:v>48.163367999999998</c:v>
                </c:pt>
                <c:pt idx="278">
                  <c:v>48.412457000000003</c:v>
                </c:pt>
                <c:pt idx="279">
                  <c:v>48.412457000000003</c:v>
                </c:pt>
                <c:pt idx="280">
                  <c:v>48.412457000000003</c:v>
                </c:pt>
                <c:pt idx="281">
                  <c:v>47.958754999999996</c:v>
                </c:pt>
                <c:pt idx="282">
                  <c:v>48.323493999999997</c:v>
                </c:pt>
                <c:pt idx="283">
                  <c:v>48.901749000000002</c:v>
                </c:pt>
                <c:pt idx="284">
                  <c:v>48.848370000000003</c:v>
                </c:pt>
                <c:pt idx="285">
                  <c:v>48.670444000000003</c:v>
                </c:pt>
                <c:pt idx="286">
                  <c:v>48.946219999999997</c:v>
                </c:pt>
                <c:pt idx="287">
                  <c:v>49.239787999999997</c:v>
                </c:pt>
                <c:pt idx="288">
                  <c:v>49.168629000000003</c:v>
                </c:pt>
                <c:pt idx="289">
                  <c:v>49.239787999999997</c:v>
                </c:pt>
                <c:pt idx="290">
                  <c:v>48.919539999999998</c:v>
                </c:pt>
                <c:pt idx="291">
                  <c:v>48.652645</c:v>
                </c:pt>
                <c:pt idx="292">
                  <c:v>48.634856999999997</c:v>
                </c:pt>
                <c:pt idx="293">
                  <c:v>48.261226999999998</c:v>
                </c:pt>
                <c:pt idx="294">
                  <c:v>48.350189</c:v>
                </c:pt>
                <c:pt idx="295">
                  <c:v>49.230899999999998</c:v>
                </c:pt>
                <c:pt idx="296">
                  <c:v>49.399925000000003</c:v>
                </c:pt>
                <c:pt idx="297">
                  <c:v>49.933689000000001</c:v>
                </c:pt>
                <c:pt idx="298">
                  <c:v>49.818047</c:v>
                </c:pt>
                <c:pt idx="299">
                  <c:v>50.440769000000003</c:v>
                </c:pt>
                <c:pt idx="300">
                  <c:v>50.547522999999998</c:v>
                </c:pt>
                <c:pt idx="301">
                  <c:v>50.654269999999997</c:v>
                </c:pt>
                <c:pt idx="302">
                  <c:v>50.858882999999999</c:v>
                </c:pt>
                <c:pt idx="303">
                  <c:v>51.250304999999997</c:v>
                </c:pt>
                <c:pt idx="304">
                  <c:v>51.446026000000003</c:v>
                </c:pt>
                <c:pt idx="305">
                  <c:v>51.312579999999997</c:v>
                </c:pt>
                <c:pt idx="306">
                  <c:v>51.134663000000003</c:v>
                </c:pt>
                <c:pt idx="307">
                  <c:v>50.716540999999999</c:v>
                </c:pt>
                <c:pt idx="308">
                  <c:v>50.716540999999999</c:v>
                </c:pt>
                <c:pt idx="309">
                  <c:v>52.362319999999997</c:v>
                </c:pt>
                <c:pt idx="310">
                  <c:v>51.953102000000001</c:v>
                </c:pt>
                <c:pt idx="311">
                  <c:v>52.113232000000004</c:v>
                </c:pt>
                <c:pt idx="312">
                  <c:v>52.344527999999997</c:v>
                </c:pt>
                <c:pt idx="313">
                  <c:v>52.353428000000001</c:v>
                </c:pt>
                <c:pt idx="314">
                  <c:v>52.477969999999999</c:v>
                </c:pt>
                <c:pt idx="315">
                  <c:v>52.655884</c:v>
                </c:pt>
                <c:pt idx="316">
                  <c:v>53.154063999999998</c:v>
                </c:pt>
                <c:pt idx="317">
                  <c:v>53.011733999999997</c:v>
                </c:pt>
                <c:pt idx="318">
                  <c:v>52.851604000000002</c:v>
                </c:pt>
                <c:pt idx="319">
                  <c:v>53.029518000000003</c:v>
                </c:pt>
                <c:pt idx="320">
                  <c:v>53.331992999999997</c:v>
                </c:pt>
                <c:pt idx="321">
                  <c:v>52.958354999999997</c:v>
                </c:pt>
                <c:pt idx="322">
                  <c:v>53.171855999999998</c:v>
                </c:pt>
                <c:pt idx="323">
                  <c:v>53.127377000000003</c:v>
                </c:pt>
                <c:pt idx="324">
                  <c:v>53.492119000000002</c:v>
                </c:pt>
                <c:pt idx="325">
                  <c:v>52.175499000000002</c:v>
                </c:pt>
                <c:pt idx="326">
                  <c:v>51.437122000000002</c:v>
                </c:pt>
                <c:pt idx="327">
                  <c:v>51.241413000000001</c:v>
                </c:pt>
                <c:pt idx="328">
                  <c:v>48.866160999999998</c:v>
                </c:pt>
                <c:pt idx="329">
                  <c:v>47.585121000000001</c:v>
                </c:pt>
                <c:pt idx="330">
                  <c:v>49.746872000000003</c:v>
                </c:pt>
                <c:pt idx="331">
                  <c:v>49.871417999999998</c:v>
                </c:pt>
                <c:pt idx="332">
                  <c:v>52.415688000000003</c:v>
                </c:pt>
                <c:pt idx="333">
                  <c:v>50.476357</c:v>
                </c:pt>
                <c:pt idx="334">
                  <c:v>49.159725000000002</c:v>
                </c:pt>
                <c:pt idx="335">
                  <c:v>46.135066999999999</c:v>
                </c:pt>
                <c:pt idx="336">
                  <c:v>47.736359</c:v>
                </c:pt>
                <c:pt idx="337">
                  <c:v>46.446423000000003</c:v>
                </c:pt>
                <c:pt idx="338">
                  <c:v>41.953910999999998</c:v>
                </c:pt>
                <c:pt idx="339">
                  <c:v>43.497456</c:v>
                </c:pt>
                <c:pt idx="340">
                  <c:v>40.616768</c:v>
                </c:pt>
                <c:pt idx="341">
                  <c:v>42.339790000000001</c:v>
                </c:pt>
                <c:pt idx="342">
                  <c:v>40.248817000000003</c:v>
                </c:pt>
                <c:pt idx="343">
                  <c:v>37.538651000000002</c:v>
                </c:pt>
                <c:pt idx="344">
                  <c:v>34.370792000000002</c:v>
                </c:pt>
                <c:pt idx="345">
                  <c:v>33.706707000000002</c:v>
                </c:pt>
                <c:pt idx="346">
                  <c:v>35.402816999999999</c:v>
                </c:pt>
                <c:pt idx="347">
                  <c:v>37.341225000000001</c:v>
                </c:pt>
                <c:pt idx="348">
                  <c:v>39.746284000000003</c:v>
                </c:pt>
                <c:pt idx="349">
                  <c:v>38.418106000000002</c:v>
                </c:pt>
                <c:pt idx="350">
                  <c:v>40.383442000000002</c:v>
                </c:pt>
                <c:pt idx="351">
                  <c:v>39.710380999999998</c:v>
                </c:pt>
                <c:pt idx="352">
                  <c:v>37.798896999999997</c:v>
                </c:pt>
                <c:pt idx="353">
                  <c:v>39.441158000000001</c:v>
                </c:pt>
                <c:pt idx="354">
                  <c:v>39.333472999999998</c:v>
                </c:pt>
                <c:pt idx="355">
                  <c:v>41.882111000000002</c:v>
                </c:pt>
                <c:pt idx="356">
                  <c:v>41.738522000000003</c:v>
                </c:pt>
                <c:pt idx="357">
                  <c:v>42.914138999999999</c:v>
                </c:pt>
                <c:pt idx="358">
                  <c:v>43.973075999999999</c:v>
                </c:pt>
                <c:pt idx="359">
                  <c:v>42.115433000000003</c:v>
                </c:pt>
                <c:pt idx="360">
                  <c:v>43.901287000000004</c:v>
                </c:pt>
                <c:pt idx="361">
                  <c:v>42.725676999999997</c:v>
                </c:pt>
                <c:pt idx="362">
                  <c:v>42.268008999999999</c:v>
                </c:pt>
                <c:pt idx="363">
                  <c:v>43.129517</c:v>
                </c:pt>
                <c:pt idx="364">
                  <c:v>41.756473999999997</c:v>
                </c:pt>
                <c:pt idx="365">
                  <c:v>40.724460999999998</c:v>
                </c:pt>
                <c:pt idx="366">
                  <c:v>40.993682999999997</c:v>
                </c:pt>
                <c:pt idx="367">
                  <c:v>40.446255000000001</c:v>
                </c:pt>
                <c:pt idx="368">
                  <c:v>40.769325000000002</c:v>
                </c:pt>
                <c:pt idx="369">
                  <c:v>41.980826999999998</c:v>
                </c:pt>
                <c:pt idx="370">
                  <c:v>41.944935000000001</c:v>
                </c:pt>
                <c:pt idx="371">
                  <c:v>42.285946000000003</c:v>
                </c:pt>
                <c:pt idx="372">
                  <c:v>41.182136999999997</c:v>
                </c:pt>
                <c:pt idx="373">
                  <c:v>40.921878999999997</c:v>
                </c:pt>
                <c:pt idx="374">
                  <c:v>40.509079</c:v>
                </c:pt>
                <c:pt idx="375">
                  <c:v>40.742401000000001</c:v>
                </c:pt>
                <c:pt idx="376">
                  <c:v>40.159087999999997</c:v>
                </c:pt>
                <c:pt idx="377">
                  <c:v>40.024475000000002</c:v>
                </c:pt>
                <c:pt idx="378">
                  <c:v>41.379565999999997</c:v>
                </c:pt>
                <c:pt idx="379">
                  <c:v>40.868046</c:v>
                </c:pt>
                <c:pt idx="380">
                  <c:v>40.221905</c:v>
                </c:pt>
                <c:pt idx="381">
                  <c:v>39.432178</c:v>
                </c:pt>
                <c:pt idx="382">
                  <c:v>39.216811999999997</c:v>
                </c:pt>
                <c:pt idx="383">
                  <c:v>38.821944999999999</c:v>
                </c:pt>
                <c:pt idx="384">
                  <c:v>40.356524999999998</c:v>
                </c:pt>
                <c:pt idx="385">
                  <c:v>39.970638000000001</c:v>
                </c:pt>
                <c:pt idx="386">
                  <c:v>41.182136999999997</c:v>
                </c:pt>
                <c:pt idx="387">
                  <c:v>40.535998999999997</c:v>
                </c:pt>
                <c:pt idx="388">
                  <c:v>40.410358000000002</c:v>
                </c:pt>
                <c:pt idx="389">
                  <c:v>41.361618</c:v>
                </c:pt>
                <c:pt idx="390">
                  <c:v>41.935951000000003</c:v>
                </c:pt>
                <c:pt idx="391">
                  <c:v>42.259022000000002</c:v>
                </c:pt>
                <c:pt idx="392">
                  <c:v>41.891086999999999</c:v>
                </c:pt>
                <c:pt idx="393">
                  <c:v>42.169280999999998</c:v>
                </c:pt>
                <c:pt idx="394">
                  <c:v>42.088520000000003</c:v>
                </c:pt>
                <c:pt idx="395">
                  <c:v>42.985923999999997</c:v>
                </c:pt>
                <c:pt idx="396">
                  <c:v>43.003872000000001</c:v>
                </c:pt>
                <c:pt idx="397">
                  <c:v>44.053848000000002</c:v>
                </c:pt>
                <c:pt idx="398">
                  <c:v>44.735869999999998</c:v>
                </c:pt>
                <c:pt idx="399">
                  <c:v>43.973075999999999</c:v>
                </c:pt>
                <c:pt idx="400">
                  <c:v>43.632061</c:v>
                </c:pt>
                <c:pt idx="401">
                  <c:v>40.868046</c:v>
                </c:pt>
                <c:pt idx="402">
                  <c:v>41.293652000000002</c:v>
                </c:pt>
                <c:pt idx="403">
                  <c:v>41.927546999999997</c:v>
                </c:pt>
                <c:pt idx="404">
                  <c:v>42.353164999999997</c:v>
                </c:pt>
                <c:pt idx="405">
                  <c:v>42.181103</c:v>
                </c:pt>
                <c:pt idx="406">
                  <c:v>42.552382999999999</c:v>
                </c:pt>
                <c:pt idx="407">
                  <c:v>41.673991999999998</c:v>
                </c:pt>
                <c:pt idx="408">
                  <c:v>41.420425000000002</c:v>
                </c:pt>
                <c:pt idx="409">
                  <c:v>41.329880000000003</c:v>
                </c:pt>
                <c:pt idx="410">
                  <c:v>40.433368999999999</c:v>
                </c:pt>
                <c:pt idx="411">
                  <c:v>40.686931999999999</c:v>
                </c:pt>
                <c:pt idx="412">
                  <c:v>39.455356999999999</c:v>
                </c:pt>
                <c:pt idx="413">
                  <c:v>40.170757000000002</c:v>
                </c:pt>
                <c:pt idx="414">
                  <c:v>40.460540999999999</c:v>
                </c:pt>
                <c:pt idx="415">
                  <c:v>40.587318000000003</c:v>
                </c:pt>
                <c:pt idx="416">
                  <c:v>40.641658999999997</c:v>
                </c:pt>
                <c:pt idx="417">
                  <c:v>40.958590999999998</c:v>
                </c:pt>
                <c:pt idx="418">
                  <c:v>40.940491000000002</c:v>
                </c:pt>
                <c:pt idx="419">
                  <c:v>40.813709000000003</c:v>
                </c:pt>
                <c:pt idx="420">
                  <c:v>39.763260000000002</c:v>
                </c:pt>
                <c:pt idx="421">
                  <c:v>40.886150000000001</c:v>
                </c:pt>
                <c:pt idx="422">
                  <c:v>40.976711000000002</c:v>
                </c:pt>
                <c:pt idx="423">
                  <c:v>41.538162</c:v>
                </c:pt>
                <c:pt idx="424">
                  <c:v>42.018112000000002</c:v>
                </c:pt>
                <c:pt idx="425">
                  <c:v>41.791718000000003</c:v>
                </c:pt>
                <c:pt idx="426">
                  <c:v>42.398445000000002</c:v>
                </c:pt>
                <c:pt idx="427">
                  <c:v>41.764541999999999</c:v>
                </c:pt>
                <c:pt idx="428">
                  <c:v>42.742558000000002</c:v>
                </c:pt>
                <c:pt idx="429">
                  <c:v>43.901676000000002</c:v>
                </c:pt>
                <c:pt idx="430">
                  <c:v>43.720565999999998</c:v>
                </c:pt>
                <c:pt idx="431">
                  <c:v>43.910732000000003</c:v>
                </c:pt>
                <c:pt idx="432">
                  <c:v>43.901676000000002</c:v>
                </c:pt>
                <c:pt idx="433">
                  <c:v>43.630004999999997</c:v>
                </c:pt>
                <c:pt idx="434">
                  <c:v>43.485118999999997</c:v>
                </c:pt>
                <c:pt idx="435">
                  <c:v>43.186275000000002</c:v>
                </c:pt>
                <c:pt idx="436">
                  <c:v>42.778782</c:v>
                </c:pt>
                <c:pt idx="437">
                  <c:v>41.927546999999997</c:v>
                </c:pt>
                <c:pt idx="438">
                  <c:v>42.280715999999998</c:v>
                </c:pt>
                <c:pt idx="439">
                  <c:v>42.760669999999998</c:v>
                </c:pt>
                <c:pt idx="440">
                  <c:v>42.996116999999998</c:v>
                </c:pt>
                <c:pt idx="441">
                  <c:v>43.285888999999997</c:v>
                </c:pt>
                <c:pt idx="442">
                  <c:v>43.213448</c:v>
                </c:pt>
                <c:pt idx="443">
                  <c:v>43.403618000000002</c:v>
                </c:pt>
                <c:pt idx="444">
                  <c:v>43.856400000000001</c:v>
                </c:pt>
                <c:pt idx="445">
                  <c:v>43.811123000000002</c:v>
                </c:pt>
                <c:pt idx="446">
                  <c:v>43.874516</c:v>
                </c:pt>
                <c:pt idx="447">
                  <c:v>43.657173</c:v>
                </c:pt>
                <c:pt idx="448">
                  <c:v>43.847340000000003</c:v>
                </c:pt>
                <c:pt idx="449">
                  <c:v>42.896503000000003</c:v>
                </c:pt>
                <c:pt idx="450">
                  <c:v>42.878383999999997</c:v>
                </c:pt>
                <c:pt idx="451">
                  <c:v>42.815002</c:v>
                </c:pt>
                <c:pt idx="452">
                  <c:v>43.439841999999999</c:v>
                </c:pt>
                <c:pt idx="453">
                  <c:v>43.385502000000002</c:v>
                </c:pt>
                <c:pt idx="454">
                  <c:v>43.611888999999998</c:v>
                </c:pt>
                <c:pt idx="455">
                  <c:v>43.675282000000003</c:v>
                </c:pt>
                <c:pt idx="456">
                  <c:v>45.124186999999999</c:v>
                </c:pt>
                <c:pt idx="457">
                  <c:v>44.852508999999998</c:v>
                </c:pt>
                <c:pt idx="458">
                  <c:v>44.481236000000003</c:v>
                </c:pt>
                <c:pt idx="459">
                  <c:v>46.355755000000002</c:v>
                </c:pt>
                <c:pt idx="460">
                  <c:v>45.712795</c:v>
                </c:pt>
                <c:pt idx="461">
                  <c:v>46.219920999999999</c:v>
                </c:pt>
                <c:pt idx="462">
                  <c:v>45.106079000000001</c:v>
                </c:pt>
                <c:pt idx="463">
                  <c:v>45.450187999999997</c:v>
                </c:pt>
                <c:pt idx="464">
                  <c:v>45.278129999999997</c:v>
                </c:pt>
                <c:pt idx="465">
                  <c:v>46.238028999999997</c:v>
                </c:pt>
                <c:pt idx="466">
                  <c:v>46.292805000000001</c:v>
                </c:pt>
                <c:pt idx="467">
                  <c:v>46.603180000000002</c:v>
                </c:pt>
                <c:pt idx="468">
                  <c:v>46.365828999999998</c:v>
                </c:pt>
                <c:pt idx="469">
                  <c:v>46.146735999999997</c:v>
                </c:pt>
                <c:pt idx="470">
                  <c:v>46.05545</c:v>
                </c:pt>
                <c:pt idx="471">
                  <c:v>44.813915000000001</c:v>
                </c:pt>
                <c:pt idx="472">
                  <c:v>45.334269999999997</c:v>
                </c:pt>
                <c:pt idx="473">
                  <c:v>44.010567000000002</c:v>
                </c:pt>
                <c:pt idx="474">
                  <c:v>44.457886000000002</c:v>
                </c:pt>
                <c:pt idx="475">
                  <c:v>44.476146999999997</c:v>
                </c:pt>
                <c:pt idx="476">
                  <c:v>44.987361999999997</c:v>
                </c:pt>
                <c:pt idx="477">
                  <c:v>44.658721999999997</c:v>
                </c:pt>
                <c:pt idx="478">
                  <c:v>45.069522999999997</c:v>
                </c:pt>
                <c:pt idx="479">
                  <c:v>44.896079999999998</c:v>
                </c:pt>
                <c:pt idx="480">
                  <c:v>45.060397999999999</c:v>
                </c:pt>
                <c:pt idx="481">
                  <c:v>45.078654999999998</c:v>
                </c:pt>
                <c:pt idx="482">
                  <c:v>44.676983</c:v>
                </c:pt>
                <c:pt idx="483">
                  <c:v>45.242977000000003</c:v>
                </c:pt>
                <c:pt idx="484">
                  <c:v>46.064574999999998</c:v>
                </c:pt>
                <c:pt idx="485">
                  <c:v>46.38409</c:v>
                </c:pt>
                <c:pt idx="486">
                  <c:v>46.639709000000003</c:v>
                </c:pt>
                <c:pt idx="487">
                  <c:v>45.845486000000001</c:v>
                </c:pt>
                <c:pt idx="488">
                  <c:v>45.754196</c:v>
                </c:pt>
                <c:pt idx="489">
                  <c:v>45.635520999999997</c:v>
                </c:pt>
                <c:pt idx="490">
                  <c:v>45.672030999999997</c:v>
                </c:pt>
                <c:pt idx="491">
                  <c:v>45.297749000000003</c:v>
                </c:pt>
                <c:pt idx="492">
                  <c:v>45.872867999999997</c:v>
                </c:pt>
                <c:pt idx="493">
                  <c:v>45.635520999999997</c:v>
                </c:pt>
                <c:pt idx="494">
                  <c:v>46.265411</c:v>
                </c:pt>
                <c:pt idx="495">
                  <c:v>46.119357999999998</c:v>
                </c:pt>
                <c:pt idx="496">
                  <c:v>45.462066999999998</c:v>
                </c:pt>
                <c:pt idx="497">
                  <c:v>45.553359999999998</c:v>
                </c:pt>
                <c:pt idx="498">
                  <c:v>43.782344999999999</c:v>
                </c:pt>
                <c:pt idx="499">
                  <c:v>43.837119999999999</c:v>
                </c:pt>
                <c:pt idx="500">
                  <c:v>43.873638</c:v>
                </c:pt>
                <c:pt idx="501">
                  <c:v>44.384853</c:v>
                </c:pt>
                <c:pt idx="502">
                  <c:v>45.051270000000002</c:v>
                </c:pt>
                <c:pt idx="503">
                  <c:v>44.886944</c:v>
                </c:pt>
                <c:pt idx="504">
                  <c:v>45.133423000000001</c:v>
                </c:pt>
                <c:pt idx="505">
                  <c:v>45.142558999999999</c:v>
                </c:pt>
                <c:pt idx="506">
                  <c:v>47.990783999999998</c:v>
                </c:pt>
                <c:pt idx="507">
                  <c:v>49.277965999999999</c:v>
                </c:pt>
                <c:pt idx="508">
                  <c:v>48.912807000000001</c:v>
                </c:pt>
                <c:pt idx="509">
                  <c:v>48.392456000000003</c:v>
                </c:pt>
                <c:pt idx="510">
                  <c:v>48.794125000000001</c:v>
                </c:pt>
                <c:pt idx="511">
                  <c:v>49.159278999999998</c:v>
                </c:pt>
                <c:pt idx="512">
                  <c:v>49.004100999999999</c:v>
                </c:pt>
                <c:pt idx="513">
                  <c:v>48.027298000000002</c:v>
                </c:pt>
                <c:pt idx="514">
                  <c:v>48.502003000000002</c:v>
                </c:pt>
                <c:pt idx="515">
                  <c:v>48.082062000000001</c:v>
                </c:pt>
                <c:pt idx="516">
                  <c:v>48.091197999999999</c:v>
                </c:pt>
                <c:pt idx="517">
                  <c:v>48.584167000000001</c:v>
                </c:pt>
                <c:pt idx="518">
                  <c:v>48.319423999999998</c:v>
                </c:pt>
                <c:pt idx="519">
                  <c:v>48.109454999999997</c:v>
                </c:pt>
                <c:pt idx="520">
                  <c:v>47.474625000000003</c:v>
                </c:pt>
                <c:pt idx="521">
                  <c:v>47.879435999999998</c:v>
                </c:pt>
                <c:pt idx="522">
                  <c:v>47.943848000000003</c:v>
                </c:pt>
                <c:pt idx="523">
                  <c:v>48.560287000000002</c:v>
                </c:pt>
                <c:pt idx="524">
                  <c:v>49.544730999999999</c:v>
                </c:pt>
                <c:pt idx="525">
                  <c:v>48.753489999999999</c:v>
                </c:pt>
                <c:pt idx="526">
                  <c:v>48.928299000000003</c:v>
                </c:pt>
                <c:pt idx="527">
                  <c:v>49.066307000000002</c:v>
                </c:pt>
                <c:pt idx="528">
                  <c:v>48.808697000000002</c:v>
                </c:pt>
                <c:pt idx="529">
                  <c:v>49.084708999999997</c:v>
                </c:pt>
                <c:pt idx="530">
                  <c:v>49.011111999999997</c:v>
                </c:pt>
                <c:pt idx="531">
                  <c:v>49.535530000000001</c:v>
                </c:pt>
                <c:pt idx="532">
                  <c:v>48.817894000000003</c:v>
                </c:pt>
                <c:pt idx="533">
                  <c:v>49.011111999999997</c:v>
                </c:pt>
                <c:pt idx="534">
                  <c:v>49.443534999999997</c:v>
                </c:pt>
                <c:pt idx="535">
                  <c:v>48.587887000000002</c:v>
                </c:pt>
                <c:pt idx="536">
                  <c:v>48.541882000000001</c:v>
                </c:pt>
                <c:pt idx="537">
                  <c:v>48.836303999999998</c:v>
                </c:pt>
                <c:pt idx="538">
                  <c:v>49.167515000000002</c:v>
                </c:pt>
                <c:pt idx="539">
                  <c:v>49.829956000000003</c:v>
                </c:pt>
                <c:pt idx="540">
                  <c:v>49.802345000000003</c:v>
                </c:pt>
                <c:pt idx="541">
                  <c:v>50.087566000000002</c:v>
                </c:pt>
                <c:pt idx="542">
                  <c:v>50.455584999999999</c:v>
                </c:pt>
                <c:pt idx="543">
                  <c:v>48.541882000000001</c:v>
                </c:pt>
                <c:pt idx="544">
                  <c:v>48.008254999999998</c:v>
                </c:pt>
                <c:pt idx="545">
                  <c:v>46.480972000000001</c:v>
                </c:pt>
                <c:pt idx="546">
                  <c:v>45.965736</c:v>
                </c:pt>
                <c:pt idx="547">
                  <c:v>46.996197000000002</c:v>
                </c:pt>
                <c:pt idx="548">
                  <c:v>46.186557999999998</c:v>
                </c:pt>
                <c:pt idx="549">
                  <c:v>46.103752</c:v>
                </c:pt>
                <c:pt idx="550">
                  <c:v>46.149749999999997</c:v>
                </c:pt>
                <c:pt idx="551">
                  <c:v>45.294102000000002</c:v>
                </c:pt>
                <c:pt idx="552">
                  <c:v>44.806472999999997</c:v>
                </c:pt>
                <c:pt idx="553">
                  <c:v>44.631664000000001</c:v>
                </c:pt>
                <c:pt idx="554">
                  <c:v>44.788071000000002</c:v>
                </c:pt>
                <c:pt idx="555">
                  <c:v>45.036490999999998</c:v>
                </c:pt>
                <c:pt idx="556">
                  <c:v>44.613261999999999</c:v>
                </c:pt>
                <c:pt idx="557">
                  <c:v>44.880077</c:v>
                </c:pt>
                <c:pt idx="558">
                  <c:v>45.349303999999997</c:v>
                </c:pt>
                <c:pt idx="559">
                  <c:v>44.650069999999999</c:v>
                </c:pt>
                <c:pt idx="560">
                  <c:v>45.220500999999999</c:v>
                </c:pt>
                <c:pt idx="561">
                  <c:v>44.300452999999997</c:v>
                </c:pt>
                <c:pt idx="562">
                  <c:v>44.604064999999999</c:v>
                </c:pt>
                <c:pt idx="563">
                  <c:v>45.045692000000003</c:v>
                </c:pt>
                <c:pt idx="564">
                  <c:v>44.870883999999997</c:v>
                </c:pt>
                <c:pt idx="565">
                  <c:v>45.091686000000003</c:v>
                </c:pt>
                <c:pt idx="566">
                  <c:v>45.680523000000001</c:v>
                </c:pt>
                <c:pt idx="567">
                  <c:v>45.928936</c:v>
                </c:pt>
                <c:pt idx="568">
                  <c:v>45.726528000000002</c:v>
                </c:pt>
                <c:pt idx="569">
                  <c:v>45.634524999999996</c:v>
                </c:pt>
                <c:pt idx="570">
                  <c:v>46.278553000000002</c:v>
                </c:pt>
                <c:pt idx="571">
                  <c:v>46.637366999999998</c:v>
                </c:pt>
                <c:pt idx="572">
                  <c:v>46.250960999999997</c:v>
                </c:pt>
                <c:pt idx="573">
                  <c:v>46.122149999999998</c:v>
                </c:pt>
                <c:pt idx="574">
                  <c:v>46.710982999999999</c:v>
                </c:pt>
                <c:pt idx="575">
                  <c:v>46.103752</c:v>
                </c:pt>
                <c:pt idx="576">
                  <c:v>46.582175999999997</c:v>
                </c:pt>
                <c:pt idx="577">
                  <c:v>46.499363000000002</c:v>
                </c:pt>
                <c:pt idx="578">
                  <c:v>46.655780999999998</c:v>
                </c:pt>
                <c:pt idx="579">
                  <c:v>46.158951000000002</c:v>
                </c:pt>
                <c:pt idx="580">
                  <c:v>45.073298999999999</c:v>
                </c:pt>
                <c:pt idx="581">
                  <c:v>45.910538000000003</c:v>
                </c:pt>
                <c:pt idx="582">
                  <c:v>46.094543000000002</c:v>
                </c:pt>
                <c:pt idx="583">
                  <c:v>45.984141999999999</c:v>
                </c:pt>
                <c:pt idx="584">
                  <c:v>45.947338000000002</c:v>
                </c:pt>
                <c:pt idx="585">
                  <c:v>46.729382000000001</c:v>
                </c:pt>
                <c:pt idx="586">
                  <c:v>47.511420999999999</c:v>
                </c:pt>
                <c:pt idx="587">
                  <c:v>46.793785</c:v>
                </c:pt>
                <c:pt idx="588">
                  <c:v>47.327418999999999</c:v>
                </c:pt>
                <c:pt idx="589">
                  <c:v>46.812187000000002</c:v>
                </c:pt>
                <c:pt idx="590">
                  <c:v>46.719414</c:v>
                </c:pt>
                <c:pt idx="591">
                  <c:v>47.340980999999999</c:v>
                </c:pt>
                <c:pt idx="592">
                  <c:v>47.517249999999997</c:v>
                </c:pt>
                <c:pt idx="593">
                  <c:v>47.535805000000003</c:v>
                </c:pt>
                <c:pt idx="594">
                  <c:v>46.914234</c:v>
                </c:pt>
                <c:pt idx="595">
                  <c:v>47.136882999999997</c:v>
                </c:pt>
                <c:pt idx="596">
                  <c:v>47.313147999999998</c:v>
                </c:pt>
                <c:pt idx="597">
                  <c:v>47.674953000000002</c:v>
                </c:pt>
                <c:pt idx="598">
                  <c:v>47.795555</c:v>
                </c:pt>
                <c:pt idx="599">
                  <c:v>48.259407000000003</c:v>
                </c:pt>
                <c:pt idx="600">
                  <c:v>49.205672999999997</c:v>
                </c:pt>
                <c:pt idx="601">
                  <c:v>49.957115000000002</c:v>
                </c:pt>
                <c:pt idx="602">
                  <c:v>49.307724</c:v>
                </c:pt>
                <c:pt idx="603">
                  <c:v>48.899532000000001</c:v>
                </c:pt>
                <c:pt idx="604">
                  <c:v>48.713988999999998</c:v>
                </c:pt>
                <c:pt idx="605">
                  <c:v>48.992305999999999</c:v>
                </c:pt>
                <c:pt idx="606">
                  <c:v>49.344830000000002</c:v>
                </c:pt>
                <c:pt idx="607">
                  <c:v>49.428325999999998</c:v>
                </c:pt>
                <c:pt idx="608">
                  <c:v>49.279891999999997</c:v>
                </c:pt>
                <c:pt idx="609">
                  <c:v>49.335548000000003</c:v>
                </c:pt>
                <c:pt idx="610">
                  <c:v>49.493267000000003</c:v>
                </c:pt>
                <c:pt idx="611">
                  <c:v>49.25206</c:v>
                </c:pt>
                <c:pt idx="612">
                  <c:v>49.242786000000002</c:v>
                </c:pt>
                <c:pt idx="613">
                  <c:v>49.474711999999997</c:v>
                </c:pt>
                <c:pt idx="614">
                  <c:v>49.799411999999997</c:v>
                </c:pt>
                <c:pt idx="615">
                  <c:v>50.096279000000003</c:v>
                </c:pt>
                <c:pt idx="616">
                  <c:v>50.253979000000001</c:v>
                </c:pt>
                <c:pt idx="617">
                  <c:v>50.662177999999997</c:v>
                </c:pt>
                <c:pt idx="618">
                  <c:v>50.504463000000001</c:v>
                </c:pt>
                <c:pt idx="619">
                  <c:v>50.532299000000002</c:v>
                </c:pt>
                <c:pt idx="620">
                  <c:v>49.780849000000003</c:v>
                </c:pt>
                <c:pt idx="621">
                  <c:v>49.706637999999998</c:v>
                </c:pt>
                <c:pt idx="622">
                  <c:v>49.715916</c:v>
                </c:pt>
                <c:pt idx="623">
                  <c:v>50.337474999999998</c:v>
                </c:pt>
                <c:pt idx="624">
                  <c:v>50.077724000000003</c:v>
                </c:pt>
                <c:pt idx="625">
                  <c:v>50.541573</c:v>
                </c:pt>
                <c:pt idx="626">
                  <c:v>50.226154000000001</c:v>
                </c:pt>
                <c:pt idx="627">
                  <c:v>50.096279000000003</c:v>
                </c:pt>
                <c:pt idx="628">
                  <c:v>50.597237</c:v>
                </c:pt>
                <c:pt idx="629">
                  <c:v>50.569408000000003</c:v>
                </c:pt>
                <c:pt idx="630">
                  <c:v>50.940486999999997</c:v>
                </c:pt>
                <c:pt idx="631">
                  <c:v>50.393143000000002</c:v>
                </c:pt>
                <c:pt idx="632">
                  <c:v>50.133389000000001</c:v>
                </c:pt>
                <c:pt idx="633">
                  <c:v>50.569408000000003</c:v>
                </c:pt>
                <c:pt idx="634">
                  <c:v>50.773510000000002</c:v>
                </c:pt>
                <c:pt idx="635">
                  <c:v>50.690005999999997</c:v>
                </c:pt>
                <c:pt idx="636">
                  <c:v>50.411701000000001</c:v>
                </c:pt>
                <c:pt idx="637">
                  <c:v>50.253979000000001</c:v>
                </c:pt>
                <c:pt idx="638">
                  <c:v>50.699286999999998</c:v>
                </c:pt>
                <c:pt idx="639">
                  <c:v>50.671455000000002</c:v>
                </c:pt>
                <c:pt idx="640">
                  <c:v>50.838444000000003</c:v>
                </c:pt>
                <c:pt idx="641">
                  <c:v>50.829166000000001</c:v>
                </c:pt>
                <c:pt idx="642">
                  <c:v>51.051814999999998</c:v>
                </c:pt>
                <c:pt idx="643">
                  <c:v>51.478560999999999</c:v>
                </c:pt>
                <c:pt idx="644">
                  <c:v>51.293018000000004</c:v>
                </c:pt>
                <c:pt idx="645">
                  <c:v>51.283740999999999</c:v>
                </c:pt>
                <c:pt idx="646">
                  <c:v>51.487834999999997</c:v>
                </c:pt>
                <c:pt idx="647">
                  <c:v>51.617722000000001</c:v>
                </c:pt>
                <c:pt idx="648">
                  <c:v>52.174354999999998</c:v>
                </c:pt>
                <c:pt idx="649">
                  <c:v>51.988799999999998</c:v>
                </c:pt>
                <c:pt idx="650">
                  <c:v>51.626990999999997</c:v>
                </c:pt>
                <c:pt idx="651">
                  <c:v>51.469287999999999</c:v>
                </c:pt>
                <c:pt idx="652">
                  <c:v>51.868201999999997</c:v>
                </c:pt>
                <c:pt idx="653">
                  <c:v>52.100127999999998</c:v>
                </c:pt>
                <c:pt idx="654">
                  <c:v>51.922530999999999</c:v>
                </c:pt>
                <c:pt idx="655">
                  <c:v>51.791679000000002</c:v>
                </c:pt>
                <c:pt idx="656">
                  <c:v>51.099997999999999</c:v>
                </c:pt>
                <c:pt idx="657">
                  <c:v>51.361716999999999</c:v>
                </c:pt>
                <c:pt idx="658">
                  <c:v>50.258769999999998</c:v>
                </c:pt>
                <c:pt idx="659">
                  <c:v>50.810242000000002</c:v>
                </c:pt>
                <c:pt idx="660">
                  <c:v>50.997188999999999</c:v>
                </c:pt>
                <c:pt idx="661">
                  <c:v>50.585911000000003</c:v>
                </c:pt>
                <c:pt idx="662">
                  <c:v>50.838290999999998</c:v>
                </c:pt>
                <c:pt idx="663">
                  <c:v>50.772854000000002</c:v>
                </c:pt>
                <c:pt idx="664">
                  <c:v>50.716766</c:v>
                </c:pt>
                <c:pt idx="665">
                  <c:v>50.342896000000003</c:v>
                </c:pt>
                <c:pt idx="666">
                  <c:v>50.576568999999999</c:v>
                </c:pt>
                <c:pt idx="667">
                  <c:v>50.436359000000003</c:v>
                </c:pt>
                <c:pt idx="668">
                  <c:v>50.641993999999997</c:v>
                </c:pt>
                <c:pt idx="669">
                  <c:v>50.361590999999997</c:v>
                </c:pt>
                <c:pt idx="670">
                  <c:v>50.772854000000002</c:v>
                </c:pt>
                <c:pt idx="671">
                  <c:v>50.595261000000001</c:v>
                </c:pt>
                <c:pt idx="672">
                  <c:v>50.903713000000003</c:v>
                </c:pt>
                <c:pt idx="673">
                  <c:v>50.922404999999998</c:v>
                </c:pt>
                <c:pt idx="674">
                  <c:v>51.427143000000001</c:v>
                </c:pt>
                <c:pt idx="675">
                  <c:v>52.586174</c:v>
                </c:pt>
                <c:pt idx="676">
                  <c:v>52.754421000000001</c:v>
                </c:pt>
                <c:pt idx="677">
                  <c:v>52.717033000000001</c:v>
                </c:pt>
                <c:pt idx="678">
                  <c:v>52.090778</c:v>
                </c:pt>
                <c:pt idx="679">
                  <c:v>52.184254000000003</c:v>
                </c:pt>
                <c:pt idx="680">
                  <c:v>52.857230999999999</c:v>
                </c:pt>
                <c:pt idx="681">
                  <c:v>52.782459000000003</c:v>
                </c:pt>
                <c:pt idx="682">
                  <c:v>53.287193000000002</c:v>
                </c:pt>
                <c:pt idx="683">
                  <c:v>53.333931</c:v>
                </c:pt>
                <c:pt idx="684">
                  <c:v>53.520870000000002</c:v>
                </c:pt>
                <c:pt idx="685">
                  <c:v>53.034827999999997</c:v>
                </c:pt>
                <c:pt idx="686">
                  <c:v>53.324581000000002</c:v>
                </c:pt>
                <c:pt idx="687">
                  <c:v>53.305885000000004</c:v>
                </c:pt>
                <c:pt idx="688">
                  <c:v>53.165683999999999</c:v>
                </c:pt>
                <c:pt idx="689">
                  <c:v>53.203068000000002</c:v>
                </c:pt>
                <c:pt idx="690">
                  <c:v>52.436619</c:v>
                </c:pt>
                <c:pt idx="691">
                  <c:v>52.810496999999998</c:v>
                </c:pt>
                <c:pt idx="692">
                  <c:v>52.941357000000004</c:v>
                </c:pt>
                <c:pt idx="693">
                  <c:v>52.950710000000001</c:v>
                </c:pt>
                <c:pt idx="694">
                  <c:v>53.090907999999999</c:v>
                </c:pt>
                <c:pt idx="695">
                  <c:v>53.025475</c:v>
                </c:pt>
                <c:pt idx="696">
                  <c:v>53.128300000000003</c:v>
                </c:pt>
                <c:pt idx="697">
                  <c:v>53.492832</c:v>
                </c:pt>
                <c:pt idx="698">
                  <c:v>53.726505000000003</c:v>
                </c:pt>
                <c:pt idx="699">
                  <c:v>53.539566000000001</c:v>
                </c:pt>
                <c:pt idx="700">
                  <c:v>52.810496999999998</c:v>
                </c:pt>
                <c:pt idx="701">
                  <c:v>53.146996000000001</c:v>
                </c:pt>
                <c:pt idx="702">
                  <c:v>52.941357000000004</c:v>
                </c:pt>
                <c:pt idx="703">
                  <c:v>52.754421000000001</c:v>
                </c:pt>
                <c:pt idx="704">
                  <c:v>52.352493000000003</c:v>
                </c:pt>
                <c:pt idx="705">
                  <c:v>52.408577000000001</c:v>
                </c:pt>
                <c:pt idx="706">
                  <c:v>51.913193</c:v>
                </c:pt>
                <c:pt idx="707">
                  <c:v>52.016002999999998</c:v>
                </c:pt>
                <c:pt idx="708">
                  <c:v>52.511398</c:v>
                </c:pt>
                <c:pt idx="709">
                  <c:v>52.632904000000003</c:v>
                </c:pt>
                <c:pt idx="710">
                  <c:v>52.988098000000001</c:v>
                </c:pt>
                <c:pt idx="711">
                  <c:v>53.062874000000001</c:v>
                </c:pt>
                <c:pt idx="712">
                  <c:v>53.025475</c:v>
                </c:pt>
                <c:pt idx="713">
                  <c:v>52.034697999999999</c:v>
                </c:pt>
                <c:pt idx="714">
                  <c:v>52.735725000000002</c:v>
                </c:pt>
                <c:pt idx="715">
                  <c:v>52.212291999999998</c:v>
                </c:pt>
                <c:pt idx="716">
                  <c:v>51.978619000000002</c:v>
                </c:pt>
                <c:pt idx="717">
                  <c:v>52.408577000000001</c:v>
                </c:pt>
                <c:pt idx="718">
                  <c:v>52.446247</c:v>
                </c:pt>
                <c:pt idx="719">
                  <c:v>52.625186999999997</c:v>
                </c:pt>
                <c:pt idx="720">
                  <c:v>52.126044999999998</c:v>
                </c:pt>
                <c:pt idx="721">
                  <c:v>51.269053999999997</c:v>
                </c:pt>
                <c:pt idx="722">
                  <c:v>50.911194000000002</c:v>
                </c:pt>
                <c:pt idx="723">
                  <c:v>50.901775000000001</c:v>
                </c:pt>
                <c:pt idx="724">
                  <c:v>50.977111999999998</c:v>
                </c:pt>
                <c:pt idx="725">
                  <c:v>50.892356999999997</c:v>
                </c:pt>
                <c:pt idx="726">
                  <c:v>50.751094999999999</c:v>
                </c:pt>
                <c:pt idx="727">
                  <c:v>50.487400000000001</c:v>
                </c:pt>
                <c:pt idx="728">
                  <c:v>49.573901999999997</c:v>
                </c:pt>
                <c:pt idx="729">
                  <c:v>49.875262999999997</c:v>
                </c:pt>
                <c:pt idx="730">
                  <c:v>49.413798999999997</c:v>
                </c:pt>
                <c:pt idx="731">
                  <c:v>49.93177</c:v>
                </c:pt>
                <c:pt idx="732">
                  <c:v>49.903511000000002</c:v>
                </c:pt>
                <c:pt idx="733">
                  <c:v>49.988273999999997</c:v>
                </c:pt>
                <c:pt idx="734">
                  <c:v>50.581572999999999</c:v>
                </c:pt>
                <c:pt idx="735">
                  <c:v>50.741672999999999</c:v>
                </c:pt>
                <c:pt idx="736">
                  <c:v>50.967697000000001</c:v>
                </c:pt>
                <c:pt idx="737">
                  <c:v>51.071280999999999</c:v>
                </c:pt>
                <c:pt idx="738">
                  <c:v>51.071280999999999</c:v>
                </c:pt>
                <c:pt idx="739">
                  <c:v>51.080708000000001</c:v>
                </c:pt>
                <c:pt idx="740">
                  <c:v>51.429156999999996</c:v>
                </c:pt>
                <c:pt idx="741">
                  <c:v>51.306725</c:v>
                </c:pt>
                <c:pt idx="742">
                  <c:v>50.798175999999998</c:v>
                </c:pt>
                <c:pt idx="743">
                  <c:v>50.995944999999999</c:v>
                </c:pt>
                <c:pt idx="744">
                  <c:v>51.447989999999997</c:v>
                </c:pt>
                <c:pt idx="745">
                  <c:v>51.184291999999999</c:v>
                </c:pt>
                <c:pt idx="746">
                  <c:v>51.278480999999999</c:v>
                </c:pt>
                <c:pt idx="747">
                  <c:v>51.071280999999999</c:v>
                </c:pt>
                <c:pt idx="748">
                  <c:v>51.297305999999999</c:v>
                </c:pt>
                <c:pt idx="749">
                  <c:v>52.286155999999998</c:v>
                </c:pt>
                <c:pt idx="750">
                  <c:v>52.775860000000002</c:v>
                </c:pt>
                <c:pt idx="751">
                  <c:v>53.086635999999999</c:v>
                </c:pt>
                <c:pt idx="752">
                  <c:v>52.898288999999998</c:v>
                </c:pt>
                <c:pt idx="753">
                  <c:v>52.832366999999998</c:v>
                </c:pt>
                <c:pt idx="754">
                  <c:v>53.011302999999998</c:v>
                </c:pt>
                <c:pt idx="755">
                  <c:v>53.303246000000001</c:v>
                </c:pt>
                <c:pt idx="756">
                  <c:v>53.529269999999997</c:v>
                </c:pt>
                <c:pt idx="757">
                  <c:v>53.048977000000001</c:v>
                </c:pt>
                <c:pt idx="758">
                  <c:v>53.199646000000001</c:v>
                </c:pt>
                <c:pt idx="759">
                  <c:v>53.416255999999997</c:v>
                </c:pt>
                <c:pt idx="760">
                  <c:v>53.435088999999998</c:v>
                </c:pt>
                <c:pt idx="761">
                  <c:v>53.312660000000001</c:v>
                </c:pt>
                <c:pt idx="762">
                  <c:v>53.322079000000002</c:v>
                </c:pt>
                <c:pt idx="763">
                  <c:v>52.945377000000001</c:v>
                </c:pt>
                <c:pt idx="764">
                  <c:v>52.653430999999998</c:v>
                </c:pt>
                <c:pt idx="765">
                  <c:v>52.182555999999998</c:v>
                </c:pt>
                <c:pt idx="766">
                  <c:v>51.918869000000001</c:v>
                </c:pt>
                <c:pt idx="767">
                  <c:v>52.239063000000002</c:v>
                </c:pt>
                <c:pt idx="768">
                  <c:v>52.625186999999997</c:v>
                </c:pt>
                <c:pt idx="769">
                  <c:v>52.201393000000003</c:v>
                </c:pt>
                <c:pt idx="770">
                  <c:v>50.600414000000001</c:v>
                </c:pt>
                <c:pt idx="771">
                  <c:v>51.400902000000002</c:v>
                </c:pt>
                <c:pt idx="772">
                  <c:v>49.778015000000003</c:v>
                </c:pt>
                <c:pt idx="773">
                  <c:v>49.635657999999999</c:v>
                </c:pt>
                <c:pt idx="774">
                  <c:v>50.366432000000003</c:v>
                </c:pt>
                <c:pt idx="775">
                  <c:v>50.812488999999999</c:v>
                </c:pt>
                <c:pt idx="776">
                  <c:v>52.112693999999998</c:v>
                </c:pt>
                <c:pt idx="777">
                  <c:v>52.397415000000002</c:v>
                </c:pt>
                <c:pt idx="778">
                  <c:v>52.198109000000002</c:v>
                </c:pt>
                <c:pt idx="779">
                  <c:v>52.065243000000002</c:v>
                </c:pt>
                <c:pt idx="780">
                  <c:v>53.412903</c:v>
                </c:pt>
                <c:pt idx="781">
                  <c:v>54.817512999999998</c:v>
                </c:pt>
                <c:pt idx="782">
                  <c:v>54.855465000000002</c:v>
                </c:pt>
                <c:pt idx="783">
                  <c:v>55.102221999999998</c:v>
                </c:pt>
                <c:pt idx="784">
                  <c:v>55.662166999999997</c:v>
                </c:pt>
                <c:pt idx="785">
                  <c:v>54.789031999999999</c:v>
                </c:pt>
                <c:pt idx="786">
                  <c:v>54.608714999999997</c:v>
                </c:pt>
                <c:pt idx="787">
                  <c:v>54.826999999999998</c:v>
                </c:pt>
                <c:pt idx="788">
                  <c:v>55.21611</c:v>
                </c:pt>
                <c:pt idx="789">
                  <c:v>55.254074000000003</c:v>
                </c:pt>
                <c:pt idx="790">
                  <c:v>55.662166999999997</c:v>
                </c:pt>
                <c:pt idx="791">
                  <c:v>55.880454999999998</c:v>
                </c:pt>
                <c:pt idx="792">
                  <c:v>55.946883999999997</c:v>
                </c:pt>
                <c:pt idx="793">
                  <c:v>55.785542</c:v>
                </c:pt>
                <c:pt idx="794">
                  <c:v>56.193634000000003</c:v>
                </c:pt>
                <c:pt idx="795">
                  <c:v>56.279052999999998</c:v>
                </c:pt>
                <c:pt idx="796">
                  <c:v>57.218615999999997</c:v>
                </c:pt>
                <c:pt idx="797">
                  <c:v>57.693145999999999</c:v>
                </c:pt>
                <c:pt idx="798">
                  <c:v>57.389454000000001</c:v>
                </c:pt>
                <c:pt idx="799">
                  <c:v>57.25658</c:v>
                </c:pt>
                <c:pt idx="800">
                  <c:v>57.351489999999998</c:v>
                </c:pt>
                <c:pt idx="801">
                  <c:v>57.370471999999999</c:v>
                </c:pt>
                <c:pt idx="802">
                  <c:v>57.455886999999997</c:v>
                </c:pt>
                <c:pt idx="803">
                  <c:v>57.797542999999997</c:v>
                </c:pt>
                <c:pt idx="804">
                  <c:v>58.262580999999997</c:v>
                </c:pt>
                <c:pt idx="805">
                  <c:v>57.797542999999997</c:v>
                </c:pt>
                <c:pt idx="806">
                  <c:v>57.892448000000002</c:v>
                </c:pt>
                <c:pt idx="807">
                  <c:v>57.655186</c:v>
                </c:pt>
                <c:pt idx="808">
                  <c:v>57.370471999999999</c:v>
                </c:pt>
                <c:pt idx="809">
                  <c:v>56.905434</c:v>
                </c:pt>
                <c:pt idx="810">
                  <c:v>56.772559999999999</c:v>
                </c:pt>
                <c:pt idx="811">
                  <c:v>56.563769999999998</c:v>
                </c:pt>
                <c:pt idx="812">
                  <c:v>56.611224999999997</c:v>
                </c:pt>
                <c:pt idx="813">
                  <c:v>57.740600999999998</c:v>
                </c:pt>
                <c:pt idx="814">
                  <c:v>57.901938999999999</c:v>
                </c:pt>
                <c:pt idx="815">
                  <c:v>57.474868999999998</c:v>
                </c:pt>
                <c:pt idx="816">
                  <c:v>58.063282000000001</c:v>
                </c:pt>
                <c:pt idx="817">
                  <c:v>58.471375000000002</c:v>
                </c:pt>
                <c:pt idx="818">
                  <c:v>57.854484999999997</c:v>
                </c:pt>
                <c:pt idx="819">
                  <c:v>58.461883999999998</c:v>
                </c:pt>
                <c:pt idx="820">
                  <c:v>58.841510999999997</c:v>
                </c:pt>
                <c:pt idx="821">
                  <c:v>57.930411999999997</c:v>
                </c:pt>
                <c:pt idx="822">
                  <c:v>58.253093999999997</c:v>
                </c:pt>
                <c:pt idx="823">
                  <c:v>57.218615999999997</c:v>
                </c:pt>
                <c:pt idx="824">
                  <c:v>57.588757000000001</c:v>
                </c:pt>
                <c:pt idx="825">
                  <c:v>57.807037000000001</c:v>
                </c:pt>
                <c:pt idx="826">
                  <c:v>57.797542999999997</c:v>
                </c:pt>
                <c:pt idx="827">
                  <c:v>58.955390999999999</c:v>
                </c:pt>
                <c:pt idx="828">
                  <c:v>59.353996000000002</c:v>
                </c:pt>
                <c:pt idx="829">
                  <c:v>59.107239</c:v>
                </c:pt>
                <c:pt idx="830">
                  <c:v>58.452393000000001</c:v>
                </c:pt>
                <c:pt idx="831">
                  <c:v>57.427405999999998</c:v>
                </c:pt>
                <c:pt idx="832">
                  <c:v>59.648197000000003</c:v>
                </c:pt>
                <c:pt idx="833">
                  <c:v>59.069279000000002</c:v>
                </c:pt>
                <c:pt idx="834">
                  <c:v>58.813034000000002</c:v>
                </c:pt>
                <c:pt idx="835">
                  <c:v>59.249603</c:v>
                </c:pt>
                <c:pt idx="836">
                  <c:v>59.287567000000003</c:v>
                </c:pt>
                <c:pt idx="837">
                  <c:v>59.382465000000003</c:v>
                </c:pt>
                <c:pt idx="838">
                  <c:v>57.968375999999999</c:v>
                </c:pt>
                <c:pt idx="839">
                  <c:v>55.671658000000001</c:v>
                </c:pt>
                <c:pt idx="840">
                  <c:v>55.956370999999997</c:v>
                </c:pt>
                <c:pt idx="841">
                  <c:v>54.931393</c:v>
                </c:pt>
                <c:pt idx="842">
                  <c:v>54.969352999999998</c:v>
                </c:pt>
                <c:pt idx="843">
                  <c:v>55.983055</c:v>
                </c:pt>
                <c:pt idx="844">
                  <c:v>57.015881</c:v>
                </c:pt>
                <c:pt idx="845">
                  <c:v>56.862869000000003</c:v>
                </c:pt>
                <c:pt idx="846">
                  <c:v>57.465350999999998</c:v>
                </c:pt>
                <c:pt idx="847">
                  <c:v>57.474921999999999</c:v>
                </c:pt>
                <c:pt idx="848">
                  <c:v>57.933956000000002</c:v>
                </c:pt>
                <c:pt idx="849">
                  <c:v>58.144340999999997</c:v>
                </c:pt>
                <c:pt idx="850">
                  <c:v>57.761809999999997</c:v>
                </c:pt>
                <c:pt idx="851">
                  <c:v>58.316474999999997</c:v>
                </c:pt>
                <c:pt idx="852">
                  <c:v>58.842457000000003</c:v>
                </c:pt>
                <c:pt idx="853">
                  <c:v>59.215420000000002</c:v>
                </c:pt>
                <c:pt idx="854">
                  <c:v>59.444938999999998</c:v>
                </c:pt>
                <c:pt idx="855">
                  <c:v>59.492756</c:v>
                </c:pt>
                <c:pt idx="856">
                  <c:v>59.291930999999998</c:v>
                </c:pt>
                <c:pt idx="857">
                  <c:v>60.123927999999999</c:v>
                </c:pt>
                <c:pt idx="858">
                  <c:v>59.808342000000003</c:v>
                </c:pt>
                <c:pt idx="859">
                  <c:v>59.741402000000001</c:v>
                </c:pt>
                <c:pt idx="860">
                  <c:v>60.343876000000002</c:v>
                </c:pt>
                <c:pt idx="861">
                  <c:v>60.669029000000002</c:v>
                </c:pt>
                <c:pt idx="862">
                  <c:v>61.042000000000002</c:v>
                </c:pt>
                <c:pt idx="863">
                  <c:v>61.022872999999997</c:v>
                </c:pt>
                <c:pt idx="864">
                  <c:v>61.740107999999999</c:v>
                </c:pt>
                <c:pt idx="865">
                  <c:v>61.902683000000003</c:v>
                </c:pt>
                <c:pt idx="866">
                  <c:v>62.180016000000002</c:v>
                </c:pt>
                <c:pt idx="867">
                  <c:v>61.625354999999999</c:v>
                </c:pt>
                <c:pt idx="868">
                  <c:v>62.227832999999997</c:v>
                </c:pt>
                <c:pt idx="869">
                  <c:v>63.078957000000003</c:v>
                </c:pt>
                <c:pt idx="870">
                  <c:v>63.318038999999999</c:v>
                </c:pt>
                <c:pt idx="871">
                  <c:v>62.399971000000001</c:v>
                </c:pt>
                <c:pt idx="872">
                  <c:v>63.059840999999999</c:v>
                </c:pt>
                <c:pt idx="873">
                  <c:v>62.208710000000004</c:v>
                </c:pt>
                <c:pt idx="874">
                  <c:v>62.696429999999999</c:v>
                </c:pt>
                <c:pt idx="875">
                  <c:v>63.298920000000003</c:v>
                </c:pt>
                <c:pt idx="876">
                  <c:v>61.787925999999999</c:v>
                </c:pt>
                <c:pt idx="877">
                  <c:v>60.669029000000002</c:v>
                </c:pt>
                <c:pt idx="878">
                  <c:v>60.324759999999998</c:v>
                </c:pt>
                <c:pt idx="879">
                  <c:v>62.189579000000002</c:v>
                </c:pt>
                <c:pt idx="880">
                  <c:v>61.692295000000001</c:v>
                </c:pt>
                <c:pt idx="881">
                  <c:v>61.912247000000001</c:v>
                </c:pt>
                <c:pt idx="882">
                  <c:v>61.787925999999999</c:v>
                </c:pt>
                <c:pt idx="883">
                  <c:v>61.214134000000001</c:v>
                </c:pt>
                <c:pt idx="884">
                  <c:v>61.501026000000003</c:v>
                </c:pt>
                <c:pt idx="885">
                  <c:v>61.692295000000001</c:v>
                </c:pt>
                <c:pt idx="886">
                  <c:v>62.849437999999999</c:v>
                </c:pt>
                <c:pt idx="887">
                  <c:v>63.078957000000003</c:v>
                </c:pt>
                <c:pt idx="888">
                  <c:v>62.906826000000002</c:v>
                </c:pt>
                <c:pt idx="889">
                  <c:v>58.526867000000003</c:v>
                </c:pt>
                <c:pt idx="890">
                  <c:v>57.379283999999998</c:v>
                </c:pt>
                <c:pt idx="891">
                  <c:v>58.316474999999997</c:v>
                </c:pt>
                <c:pt idx="892">
                  <c:v>60.114367999999999</c:v>
                </c:pt>
                <c:pt idx="893">
                  <c:v>61.223689999999998</c:v>
                </c:pt>
                <c:pt idx="894">
                  <c:v>61.271510999999997</c:v>
                </c:pt>
                <c:pt idx="895">
                  <c:v>61.491467</c:v>
                </c:pt>
                <c:pt idx="896">
                  <c:v>61.854869999999998</c:v>
                </c:pt>
                <c:pt idx="897">
                  <c:v>60.611651999999999</c:v>
                </c:pt>
                <c:pt idx="898">
                  <c:v>60.315188999999997</c:v>
                </c:pt>
                <c:pt idx="899">
                  <c:v>60.946365</c:v>
                </c:pt>
                <c:pt idx="900">
                  <c:v>60.219558999999997</c:v>
                </c:pt>
                <c:pt idx="901">
                  <c:v>60.123927999999999</c:v>
                </c:pt>
                <c:pt idx="902">
                  <c:v>60.487330999999998</c:v>
                </c:pt>
                <c:pt idx="903">
                  <c:v>60.143047000000003</c:v>
                </c:pt>
                <c:pt idx="904">
                  <c:v>59.100658000000003</c:v>
                </c:pt>
                <c:pt idx="905">
                  <c:v>58.727691999999998</c:v>
                </c:pt>
                <c:pt idx="906">
                  <c:v>58.660758999999999</c:v>
                </c:pt>
                <c:pt idx="907">
                  <c:v>57.052157999999999</c:v>
                </c:pt>
                <c:pt idx="908">
                  <c:v>57.475985999999999</c:v>
                </c:pt>
                <c:pt idx="909">
                  <c:v>56.898045000000003</c:v>
                </c:pt>
                <c:pt idx="910">
                  <c:v>57.244804000000002</c:v>
                </c:pt>
                <c:pt idx="911">
                  <c:v>58.468105000000001</c:v>
                </c:pt>
                <c:pt idx="912">
                  <c:v>58.901566000000003</c:v>
                </c:pt>
                <c:pt idx="913">
                  <c:v>59.604720999999998</c:v>
                </c:pt>
                <c:pt idx="914">
                  <c:v>60.722073000000002</c:v>
                </c:pt>
                <c:pt idx="915">
                  <c:v>60.596843999999997</c:v>
                </c:pt>
                <c:pt idx="916">
                  <c:v>59.990012999999998</c:v>
                </c:pt>
                <c:pt idx="917">
                  <c:v>60.423465999999998</c:v>
                </c:pt>
                <c:pt idx="918">
                  <c:v>60.596843999999997</c:v>
                </c:pt>
                <c:pt idx="919">
                  <c:v>62.012797999999997</c:v>
                </c:pt>
                <c:pt idx="920">
                  <c:v>60.953246999999998</c:v>
                </c:pt>
                <c:pt idx="921">
                  <c:v>61.078460999999997</c:v>
                </c:pt>
                <c:pt idx="922">
                  <c:v>60.596843999999997</c:v>
                </c:pt>
                <c:pt idx="923">
                  <c:v>60.818390000000001</c:v>
                </c:pt>
                <c:pt idx="924">
                  <c:v>60.62574</c:v>
                </c:pt>
                <c:pt idx="925">
                  <c:v>60.365668999999997</c:v>
                </c:pt>
                <c:pt idx="926">
                  <c:v>60.086337999999998</c:v>
                </c:pt>
                <c:pt idx="927">
                  <c:v>59.893687999999997</c:v>
                </c:pt>
                <c:pt idx="928">
                  <c:v>60.201923000000001</c:v>
                </c:pt>
                <c:pt idx="929">
                  <c:v>59.383178999999998</c:v>
                </c:pt>
                <c:pt idx="930">
                  <c:v>60.230815999999997</c:v>
                </c:pt>
                <c:pt idx="931">
                  <c:v>59.238697000000002</c:v>
                </c:pt>
                <c:pt idx="932">
                  <c:v>59.103836000000001</c:v>
                </c:pt>
                <c:pt idx="933">
                  <c:v>59.325381999999998</c:v>
                </c:pt>
                <c:pt idx="934">
                  <c:v>59.903320000000001</c:v>
                </c:pt>
                <c:pt idx="935">
                  <c:v>60.885818</c:v>
                </c:pt>
                <c:pt idx="936">
                  <c:v>60.693171999999997</c:v>
                </c:pt>
                <c:pt idx="937">
                  <c:v>61.704563</c:v>
                </c:pt>
                <c:pt idx="938">
                  <c:v>61.810516</c:v>
                </c:pt>
                <c:pt idx="939">
                  <c:v>62.147647999999997</c:v>
                </c:pt>
                <c:pt idx="940">
                  <c:v>61.300002999999997</c:v>
                </c:pt>
                <c:pt idx="941">
                  <c:v>61.569713999999998</c:v>
                </c:pt>
                <c:pt idx="942">
                  <c:v>61.328899</c:v>
                </c:pt>
                <c:pt idx="943">
                  <c:v>61.049568000000001</c:v>
                </c:pt>
                <c:pt idx="944">
                  <c:v>60.654636000000004</c:v>
                </c:pt>
                <c:pt idx="945">
                  <c:v>60.731696999999997</c:v>
                </c:pt>
                <c:pt idx="946">
                  <c:v>61.309643000000001</c:v>
                </c:pt>
                <c:pt idx="947">
                  <c:v>60.895451000000001</c:v>
                </c:pt>
                <c:pt idx="948">
                  <c:v>61.357799999999997</c:v>
                </c:pt>
                <c:pt idx="949">
                  <c:v>62.128386999999996</c:v>
                </c:pt>
                <c:pt idx="950">
                  <c:v>62.638897</c:v>
                </c:pt>
                <c:pt idx="951">
                  <c:v>62.494410999999999</c:v>
                </c:pt>
                <c:pt idx="952">
                  <c:v>62.821911</c:v>
                </c:pt>
                <c:pt idx="953">
                  <c:v>62.773746000000003</c:v>
                </c:pt>
                <c:pt idx="954">
                  <c:v>61.839413</c:v>
                </c:pt>
                <c:pt idx="955">
                  <c:v>61.906837000000003</c:v>
                </c:pt>
                <c:pt idx="956">
                  <c:v>61.993533999999997</c:v>
                </c:pt>
                <c:pt idx="957">
                  <c:v>62.29213</c:v>
                </c:pt>
                <c:pt idx="958">
                  <c:v>60.789493999999998</c:v>
                </c:pt>
                <c:pt idx="959">
                  <c:v>60.423465999999998</c:v>
                </c:pt>
                <c:pt idx="960">
                  <c:v>59.864792000000001</c:v>
                </c:pt>
                <c:pt idx="961">
                  <c:v>59.440967999999998</c:v>
                </c:pt>
                <c:pt idx="962">
                  <c:v>59.720306000000001</c:v>
                </c:pt>
                <c:pt idx="963">
                  <c:v>58.901566000000003</c:v>
                </c:pt>
                <c:pt idx="964">
                  <c:v>58.930461999999999</c:v>
                </c:pt>
                <c:pt idx="965">
                  <c:v>60.018909000000001</c:v>
                </c:pt>
                <c:pt idx="966">
                  <c:v>59.835892000000001</c:v>
                </c:pt>
                <c:pt idx="967">
                  <c:v>60.028542000000002</c:v>
                </c:pt>
                <c:pt idx="968">
                  <c:v>60.201923000000001</c:v>
                </c:pt>
                <c:pt idx="969">
                  <c:v>58.246566999999999</c:v>
                </c:pt>
                <c:pt idx="970">
                  <c:v>58.554802000000002</c:v>
                </c:pt>
                <c:pt idx="971">
                  <c:v>57.759189999999997</c:v>
                </c:pt>
                <c:pt idx="972">
                  <c:v>57.768894000000003</c:v>
                </c:pt>
                <c:pt idx="973">
                  <c:v>58.205505000000002</c:v>
                </c:pt>
                <c:pt idx="974">
                  <c:v>58.118183000000002</c:v>
                </c:pt>
                <c:pt idx="975">
                  <c:v>57.63306</c:v>
                </c:pt>
                <c:pt idx="976">
                  <c:v>57.497227000000002</c:v>
                </c:pt>
                <c:pt idx="977">
                  <c:v>56.856850000000001</c:v>
                </c:pt>
                <c:pt idx="978">
                  <c:v>56.148567</c:v>
                </c:pt>
                <c:pt idx="979">
                  <c:v>54.702891999999999</c:v>
                </c:pt>
                <c:pt idx="980">
                  <c:v>55.285041999999997</c:v>
                </c:pt>
                <c:pt idx="981">
                  <c:v>54.887241000000003</c:v>
                </c:pt>
                <c:pt idx="982">
                  <c:v>54.353603</c:v>
                </c:pt>
                <c:pt idx="983">
                  <c:v>54.964863000000001</c:v>
                </c:pt>
                <c:pt idx="984">
                  <c:v>55.090995999999997</c:v>
                </c:pt>
                <c:pt idx="985">
                  <c:v>54.567059</c:v>
                </c:pt>
                <c:pt idx="986">
                  <c:v>53.393051</c:v>
                </c:pt>
                <c:pt idx="987">
                  <c:v>52.888514999999998</c:v>
                </c:pt>
                <c:pt idx="988">
                  <c:v>52.772083000000002</c:v>
                </c:pt>
                <c:pt idx="989">
                  <c:v>52.859408999999999</c:v>
                </c:pt>
                <c:pt idx="990">
                  <c:v>53.499778999999997</c:v>
                </c:pt>
                <c:pt idx="991">
                  <c:v>54.208064999999998</c:v>
                </c:pt>
                <c:pt idx="992">
                  <c:v>53.344535999999998</c:v>
                </c:pt>
                <c:pt idx="993">
                  <c:v>54.033413000000003</c:v>
                </c:pt>
                <c:pt idx="994">
                  <c:v>54.761100999999996</c:v>
                </c:pt>
                <c:pt idx="995">
                  <c:v>54.295386999999998</c:v>
                </c:pt>
                <c:pt idx="996">
                  <c:v>53.441566000000002</c:v>
                </c:pt>
                <c:pt idx="997">
                  <c:v>54.295386999999998</c:v>
                </c:pt>
                <c:pt idx="998">
                  <c:v>55.857494000000003</c:v>
                </c:pt>
                <c:pt idx="999">
                  <c:v>57.196441999999998</c:v>
                </c:pt>
                <c:pt idx="1000">
                  <c:v>57.623351999999997</c:v>
                </c:pt>
                <c:pt idx="1001">
                  <c:v>57.759189999999997</c:v>
                </c:pt>
                <c:pt idx="1002">
                  <c:v>58.952598999999999</c:v>
                </c:pt>
                <c:pt idx="1003">
                  <c:v>58.069671999999997</c:v>
                </c:pt>
                <c:pt idx="1004">
                  <c:v>57.865921</c:v>
                </c:pt>
                <c:pt idx="1005">
                  <c:v>57.060608000000002</c:v>
                </c:pt>
                <c:pt idx="1006">
                  <c:v>57.031502000000003</c:v>
                </c:pt>
                <c:pt idx="1007">
                  <c:v>57.497227000000002</c:v>
                </c:pt>
                <c:pt idx="1008">
                  <c:v>57.720379000000001</c:v>
                </c:pt>
                <c:pt idx="1009">
                  <c:v>57.827106000000001</c:v>
                </c:pt>
                <c:pt idx="1010">
                  <c:v>57.021801000000004</c:v>
                </c:pt>
                <c:pt idx="1011">
                  <c:v>59.069035</c:v>
                </c:pt>
                <c:pt idx="1012">
                  <c:v>59.495944999999999</c:v>
                </c:pt>
                <c:pt idx="1013">
                  <c:v>58.923492000000003</c:v>
                </c:pt>
                <c:pt idx="1014">
                  <c:v>58.826469000000003</c:v>
                </c:pt>
                <c:pt idx="1015">
                  <c:v>58.719746000000001</c:v>
                </c:pt>
                <c:pt idx="1016">
                  <c:v>58.904091000000001</c:v>
                </c:pt>
                <c:pt idx="1017">
                  <c:v>59.321297000000001</c:v>
                </c:pt>
                <c:pt idx="1018">
                  <c:v>60.233341000000003</c:v>
                </c:pt>
                <c:pt idx="1019">
                  <c:v>60.495303999999997</c:v>
                </c:pt>
                <c:pt idx="1020">
                  <c:v>60.766978999999999</c:v>
                </c:pt>
                <c:pt idx="1021">
                  <c:v>60.825190999999997</c:v>
                </c:pt>
                <c:pt idx="1022">
                  <c:v>60.834892000000004</c:v>
                </c:pt>
                <c:pt idx="1023">
                  <c:v>60.621437</c:v>
                </c:pt>
                <c:pt idx="1024">
                  <c:v>62.155540000000002</c:v>
                </c:pt>
                <c:pt idx="1025">
                  <c:v>62.331420999999999</c:v>
                </c:pt>
                <c:pt idx="1026">
                  <c:v>62.878616000000001</c:v>
                </c:pt>
                <c:pt idx="1027">
                  <c:v>62.018745000000003</c:v>
                </c:pt>
                <c:pt idx="1028">
                  <c:v>61.989426000000002</c:v>
                </c:pt>
                <c:pt idx="1029">
                  <c:v>62.087139000000001</c:v>
                </c:pt>
                <c:pt idx="1030">
                  <c:v>62.350963999999998</c:v>
                </c:pt>
                <c:pt idx="1031">
                  <c:v>61.696289</c:v>
                </c:pt>
                <c:pt idx="1032">
                  <c:v>62.507308999999999</c:v>
                </c:pt>
                <c:pt idx="1033">
                  <c:v>62.526851999999998</c:v>
                </c:pt>
                <c:pt idx="1034">
                  <c:v>62.526851999999998</c:v>
                </c:pt>
                <c:pt idx="1035">
                  <c:v>61.666969000000002</c:v>
                </c:pt>
                <c:pt idx="1036">
                  <c:v>61.315201000000002</c:v>
                </c:pt>
                <c:pt idx="1037">
                  <c:v>61.403148999999999</c:v>
                </c:pt>
                <c:pt idx="1038">
                  <c:v>61.354289999999999</c:v>
                </c:pt>
                <c:pt idx="1039">
                  <c:v>62.341194000000002</c:v>
                </c:pt>
                <c:pt idx="1040">
                  <c:v>61.891711999999998</c:v>
                </c:pt>
                <c:pt idx="1041">
                  <c:v>62.360737</c:v>
                </c:pt>
                <c:pt idx="1042">
                  <c:v>62.741816999999998</c:v>
                </c:pt>
                <c:pt idx="1043">
                  <c:v>62.116455000000002</c:v>
                </c:pt>
                <c:pt idx="1044">
                  <c:v>62.487761999999996</c:v>
                </c:pt>
                <c:pt idx="1045">
                  <c:v>62.155540000000002</c:v>
                </c:pt>
                <c:pt idx="1046">
                  <c:v>61.510632000000001</c:v>
                </c:pt>
                <c:pt idx="1047">
                  <c:v>61.481312000000003</c:v>
                </c:pt>
                <c:pt idx="1048">
                  <c:v>60.777779000000002</c:v>
                </c:pt>
                <c:pt idx="1049">
                  <c:v>61.950339999999997</c:v>
                </c:pt>
                <c:pt idx="1050">
                  <c:v>61.178401999999998</c:v>
                </c:pt>
                <c:pt idx="1051">
                  <c:v>60.709381</c:v>
                </c:pt>
                <c:pt idx="1052">
                  <c:v>60.592120999999999</c:v>
                </c:pt>
                <c:pt idx="1053">
                  <c:v>59.810417000000001</c:v>
                </c:pt>
                <c:pt idx="1054">
                  <c:v>60.025382999999998</c:v>
                </c:pt>
                <c:pt idx="1055">
                  <c:v>60.269669</c:v>
                </c:pt>
                <c:pt idx="1056">
                  <c:v>58.442428999999997</c:v>
                </c:pt>
                <c:pt idx="1057">
                  <c:v>58.354484999999997</c:v>
                </c:pt>
                <c:pt idx="1058">
                  <c:v>58.706257000000001</c:v>
                </c:pt>
                <c:pt idx="1059">
                  <c:v>58.852820999999999</c:v>
                </c:pt>
                <c:pt idx="1060">
                  <c:v>59.165503999999999</c:v>
                </c:pt>
                <c:pt idx="1061">
                  <c:v>59.536819000000001</c:v>
                </c:pt>
                <c:pt idx="1062">
                  <c:v>59.419562999999997</c:v>
                </c:pt>
                <c:pt idx="1063">
                  <c:v>59.106879999999997</c:v>
                </c:pt>
                <c:pt idx="1064">
                  <c:v>59.253447999999999</c:v>
                </c:pt>
                <c:pt idx="1065">
                  <c:v>59.917900000000003</c:v>
                </c:pt>
                <c:pt idx="1066">
                  <c:v>59.927672999999999</c:v>
                </c:pt>
                <c:pt idx="1067">
                  <c:v>58.901679999999999</c:v>
                </c:pt>
                <c:pt idx="1068">
                  <c:v>58.461970999999998</c:v>
                </c:pt>
                <c:pt idx="1069">
                  <c:v>58.794193</c:v>
                </c:pt>
                <c:pt idx="1070">
                  <c:v>58.696483999999998</c:v>
                </c:pt>
                <c:pt idx="1071">
                  <c:v>58.354484999999997</c:v>
                </c:pt>
                <c:pt idx="1072">
                  <c:v>58.256771000000001</c:v>
                </c:pt>
                <c:pt idx="1073">
                  <c:v>58.256771000000001</c:v>
                </c:pt>
                <c:pt idx="1074">
                  <c:v>59.214362999999999</c:v>
                </c:pt>
                <c:pt idx="1075">
                  <c:v>58.227459000000003</c:v>
                </c:pt>
                <c:pt idx="1076">
                  <c:v>58.227459000000003</c:v>
                </c:pt>
                <c:pt idx="1077">
                  <c:v>57.865921</c:v>
                </c:pt>
                <c:pt idx="1078">
                  <c:v>58.745337999999997</c:v>
                </c:pt>
                <c:pt idx="1079">
                  <c:v>58.432651999999997</c:v>
                </c:pt>
                <c:pt idx="1080">
                  <c:v>58.608539999999998</c:v>
                </c:pt>
                <c:pt idx="1081">
                  <c:v>58.716025999999999</c:v>
                </c:pt>
                <c:pt idx="1082">
                  <c:v>58.471741000000002</c:v>
                </c:pt>
                <c:pt idx="1083">
                  <c:v>58.452198000000003</c:v>
                </c:pt>
                <c:pt idx="1084">
                  <c:v>58.149284000000002</c:v>
                </c:pt>
                <c:pt idx="1085">
                  <c:v>57.514149000000003</c:v>
                </c:pt>
                <c:pt idx="1086">
                  <c:v>58.354484999999997</c:v>
                </c:pt>
                <c:pt idx="1087">
                  <c:v>58.080886999999997</c:v>
                </c:pt>
                <c:pt idx="1088">
                  <c:v>58.979855000000001</c:v>
                </c:pt>
                <c:pt idx="1089">
                  <c:v>58.637855999999999</c:v>
                </c:pt>
                <c:pt idx="1090">
                  <c:v>58.667167999999997</c:v>
                </c:pt>
                <c:pt idx="1091">
                  <c:v>58.100430000000003</c:v>
                </c:pt>
                <c:pt idx="1092">
                  <c:v>57.856144</c:v>
                </c:pt>
                <c:pt idx="1093">
                  <c:v>58.442428999999997</c:v>
                </c:pt>
                <c:pt idx="1094">
                  <c:v>58.657398000000001</c:v>
                </c:pt>
                <c:pt idx="1095">
                  <c:v>59.048248000000001</c:v>
                </c:pt>
                <c:pt idx="1096">
                  <c:v>59.373179999999998</c:v>
                </c:pt>
                <c:pt idx="1097">
                  <c:v>59.097481000000002</c:v>
                </c:pt>
                <c:pt idx="1098">
                  <c:v>59.668568</c:v>
                </c:pt>
                <c:pt idx="1099">
                  <c:v>59.392868</c:v>
                </c:pt>
                <c:pt idx="1100">
                  <c:v>59.127021999999997</c:v>
                </c:pt>
                <c:pt idx="1101">
                  <c:v>58.999020000000002</c:v>
                </c:pt>
                <c:pt idx="1102">
                  <c:v>59.963959000000003</c:v>
                </c:pt>
                <c:pt idx="1103">
                  <c:v>60.407035999999998</c:v>
                </c:pt>
                <c:pt idx="1104">
                  <c:v>60.475963999999998</c:v>
                </c:pt>
                <c:pt idx="1105">
                  <c:v>60.909202999999998</c:v>
                </c:pt>
                <c:pt idx="1106">
                  <c:v>60.899352999999998</c:v>
                </c:pt>
                <c:pt idx="1107">
                  <c:v>61.076588000000001</c:v>
                </c:pt>
                <c:pt idx="1108">
                  <c:v>61.440899000000002</c:v>
                </c:pt>
                <c:pt idx="1109">
                  <c:v>61.253822</c:v>
                </c:pt>
                <c:pt idx="1110">
                  <c:v>61.834750999999997</c:v>
                </c:pt>
                <c:pt idx="1111">
                  <c:v>61.874138000000002</c:v>
                </c:pt>
                <c:pt idx="1112">
                  <c:v>61.726439999999997</c:v>
                </c:pt>
                <c:pt idx="1113">
                  <c:v>61.618136999999997</c:v>
                </c:pt>
                <c:pt idx="1114">
                  <c:v>61.726439999999997</c:v>
                </c:pt>
                <c:pt idx="1115">
                  <c:v>62.179375</c:v>
                </c:pt>
                <c:pt idx="1116">
                  <c:v>62.080910000000003</c:v>
                </c:pt>
                <c:pt idx="1117">
                  <c:v>62.484608000000001</c:v>
                </c:pt>
                <c:pt idx="1118">
                  <c:v>62.583072999999999</c:v>
                </c:pt>
                <c:pt idx="1119">
                  <c:v>62.701225000000001</c:v>
                </c:pt>
                <c:pt idx="1120">
                  <c:v>62.976925000000001</c:v>
                </c:pt>
                <c:pt idx="1121">
                  <c:v>63.065544000000003</c:v>
                </c:pt>
                <c:pt idx="1122">
                  <c:v>62.967075000000001</c:v>
                </c:pt>
                <c:pt idx="1123">
                  <c:v>62.868614000000001</c:v>
                </c:pt>
                <c:pt idx="1124">
                  <c:v>62.573227000000003</c:v>
                </c:pt>
                <c:pt idx="1125">
                  <c:v>62.701225000000001</c:v>
                </c:pt>
                <c:pt idx="1126">
                  <c:v>63.164000999999999</c:v>
                </c:pt>
                <c:pt idx="1127">
                  <c:v>63.311698999999997</c:v>
                </c:pt>
                <c:pt idx="1128">
                  <c:v>63.026153999999998</c:v>
                </c:pt>
                <c:pt idx="1129">
                  <c:v>62.671688000000003</c:v>
                </c:pt>
                <c:pt idx="1130">
                  <c:v>62.740616000000003</c:v>
                </c:pt>
                <c:pt idx="1131">
                  <c:v>63.035998999999997</c:v>
                </c:pt>
                <c:pt idx="1132">
                  <c:v>62.937533999999999</c:v>
                </c:pt>
                <c:pt idx="1133">
                  <c:v>62.415683999999999</c:v>
                </c:pt>
                <c:pt idx="1134">
                  <c:v>62.523994000000002</c:v>
                </c:pt>
                <c:pt idx="1135">
                  <c:v>62.878459999999997</c:v>
                </c:pt>
                <c:pt idx="1136">
                  <c:v>63.124619000000003</c:v>
                </c:pt>
                <c:pt idx="1137">
                  <c:v>62.957230000000003</c:v>
                </c:pt>
                <c:pt idx="1138">
                  <c:v>62.248294999999999</c:v>
                </c:pt>
                <c:pt idx="1139">
                  <c:v>62.179375</c:v>
                </c:pt>
                <c:pt idx="1140">
                  <c:v>61.834750999999997</c:v>
                </c:pt>
                <c:pt idx="1141">
                  <c:v>61.864291999999999</c:v>
                </c:pt>
                <c:pt idx="1142">
                  <c:v>60.564579000000002</c:v>
                </c:pt>
                <c:pt idx="1143">
                  <c:v>60.456271999999998</c:v>
                </c:pt>
                <c:pt idx="1144">
                  <c:v>59.944262999999999</c:v>
                </c:pt>
                <c:pt idx="1145">
                  <c:v>59.481487000000001</c:v>
                </c:pt>
                <c:pt idx="1146">
                  <c:v>59.33379</c:v>
                </c:pt>
                <c:pt idx="1147">
                  <c:v>58.861172000000003</c:v>
                </c:pt>
                <c:pt idx="1148">
                  <c:v>58.743015</c:v>
                </c:pt>
                <c:pt idx="1149">
                  <c:v>59.077789000000003</c:v>
                </c:pt>
                <c:pt idx="1150">
                  <c:v>60.219959000000003</c:v>
                </c:pt>
                <c:pt idx="1151">
                  <c:v>59.816260999999997</c:v>
                </c:pt>
                <c:pt idx="1152">
                  <c:v>59.383026000000001</c:v>
                </c:pt>
                <c:pt idx="1153">
                  <c:v>59.294410999999997</c:v>
                </c:pt>
                <c:pt idx="1154">
                  <c:v>59.442101000000001</c:v>
                </c:pt>
                <c:pt idx="1155">
                  <c:v>59.540565000000001</c:v>
                </c:pt>
                <c:pt idx="1156">
                  <c:v>59.284557</c:v>
                </c:pt>
                <c:pt idx="1157">
                  <c:v>59.520873999999999</c:v>
                </c:pt>
                <c:pt idx="1158">
                  <c:v>59.924571999999998</c:v>
                </c:pt>
                <c:pt idx="1159">
                  <c:v>60.748038999999999</c:v>
                </c:pt>
                <c:pt idx="1160">
                  <c:v>61.184573999999998</c:v>
                </c:pt>
                <c:pt idx="1161">
                  <c:v>60.777802000000001</c:v>
                </c:pt>
                <c:pt idx="1162">
                  <c:v>60.946465000000003</c:v>
                </c:pt>
                <c:pt idx="1163">
                  <c:v>61.363154999999999</c:v>
                </c:pt>
                <c:pt idx="1164">
                  <c:v>60.718277</c:v>
                </c:pt>
                <c:pt idx="1165">
                  <c:v>60.738117000000003</c:v>
                </c:pt>
                <c:pt idx="1166">
                  <c:v>60.609141999999999</c:v>
                </c:pt>
                <c:pt idx="1167">
                  <c:v>60.043629000000003</c:v>
                </c:pt>
                <c:pt idx="1168">
                  <c:v>59.547561999999999</c:v>
                </c:pt>
                <c:pt idx="1169">
                  <c:v>59.745990999999997</c:v>
                </c:pt>
                <c:pt idx="1170">
                  <c:v>60.103157000000003</c:v>
                </c:pt>
                <c:pt idx="1171">
                  <c:v>60.549610000000001</c:v>
                </c:pt>
                <c:pt idx="1172">
                  <c:v>60.083312999999997</c:v>
                </c:pt>
                <c:pt idx="1173">
                  <c:v>59.289608000000001</c:v>
                </c:pt>
                <c:pt idx="1174">
                  <c:v>58.843150999999999</c:v>
                </c:pt>
                <c:pt idx="1175">
                  <c:v>59.051498000000002</c:v>
                </c:pt>
                <c:pt idx="1176">
                  <c:v>59.368980000000001</c:v>
                </c:pt>
                <c:pt idx="1177">
                  <c:v>59.874961999999996</c:v>
                </c:pt>
                <c:pt idx="1178">
                  <c:v>60.420639000000001</c:v>
                </c:pt>
                <c:pt idx="1179">
                  <c:v>60.331344999999999</c:v>
                </c:pt>
                <c:pt idx="1180">
                  <c:v>60.093235</c:v>
                </c:pt>
                <c:pt idx="1181">
                  <c:v>61.154812</c:v>
                </c:pt>
                <c:pt idx="1182">
                  <c:v>61.898907000000001</c:v>
                </c:pt>
                <c:pt idx="1183">
                  <c:v>61.948512999999998</c:v>
                </c:pt>
                <c:pt idx="1184">
                  <c:v>61.968356999999997</c:v>
                </c:pt>
                <c:pt idx="1185">
                  <c:v>61.760010000000001</c:v>
                </c:pt>
                <c:pt idx="1186">
                  <c:v>62.553711</c:v>
                </c:pt>
                <c:pt idx="1187">
                  <c:v>61.948512999999998</c:v>
                </c:pt>
                <c:pt idx="1188">
                  <c:v>61.988197</c:v>
                </c:pt>
                <c:pt idx="1189">
                  <c:v>61.442528000000003</c:v>
                </c:pt>
                <c:pt idx="1190">
                  <c:v>61.283786999999997</c:v>
                </c:pt>
                <c:pt idx="1191">
                  <c:v>61.472290000000001</c:v>
                </c:pt>
                <c:pt idx="1192">
                  <c:v>61.154812</c:v>
                </c:pt>
                <c:pt idx="1193">
                  <c:v>60.232132</c:v>
                </c:pt>
                <c:pt idx="1194">
                  <c:v>60.708351</c:v>
                </c:pt>
                <c:pt idx="1195">
                  <c:v>60.440474999999999</c:v>
                </c:pt>
                <c:pt idx="1196">
                  <c:v>60.579376000000003</c:v>
                </c:pt>
                <c:pt idx="1197">
                  <c:v>60.440474999999999</c:v>
                </c:pt>
                <c:pt idx="1198">
                  <c:v>60.688507000000001</c:v>
                </c:pt>
                <c:pt idx="1199">
                  <c:v>60.400795000000002</c:v>
                </c:pt>
                <c:pt idx="1200">
                  <c:v>59.994022000000001</c:v>
                </c:pt>
                <c:pt idx="1201">
                  <c:v>60.003940999999998</c:v>
                </c:pt>
                <c:pt idx="1202">
                  <c:v>60.132919000000001</c:v>
                </c:pt>
                <c:pt idx="1203">
                  <c:v>60.470241999999999</c:v>
                </c:pt>
                <c:pt idx="1204">
                  <c:v>59.954334000000003</c:v>
                </c:pt>
                <c:pt idx="1205">
                  <c:v>59.587249999999997</c:v>
                </c:pt>
                <c:pt idx="1206">
                  <c:v>59.795597000000001</c:v>
                </c:pt>
                <c:pt idx="1207">
                  <c:v>59.636856000000002</c:v>
                </c:pt>
                <c:pt idx="1208">
                  <c:v>59.914650000000002</c:v>
                </c:pt>
                <c:pt idx="1209">
                  <c:v>60.083312999999997</c:v>
                </c:pt>
                <c:pt idx="1210">
                  <c:v>60.023784999999997</c:v>
                </c:pt>
                <c:pt idx="1211">
                  <c:v>59.994022000000001</c:v>
                </c:pt>
                <c:pt idx="1212">
                  <c:v>59.359057999999997</c:v>
                </c:pt>
                <c:pt idx="1213">
                  <c:v>58.843150999999999</c:v>
                </c:pt>
                <c:pt idx="1214">
                  <c:v>58.357010000000002</c:v>
                </c:pt>
                <c:pt idx="1215">
                  <c:v>58.317321999999997</c:v>
                </c:pt>
                <c:pt idx="1216">
                  <c:v>57.870868999999999</c:v>
                </c:pt>
                <c:pt idx="1217">
                  <c:v>57.870868999999999</c:v>
                </c:pt>
                <c:pt idx="1218">
                  <c:v>58.416538000000003</c:v>
                </c:pt>
                <c:pt idx="1219">
                  <c:v>57.841102999999997</c:v>
                </c:pt>
                <c:pt idx="1220">
                  <c:v>57.98</c:v>
                </c:pt>
                <c:pt idx="1221">
                  <c:v>58.459999000000003</c:v>
                </c:pt>
                <c:pt idx="1222">
                  <c:v>57.939999</c:v>
                </c:pt>
                <c:pt idx="1223">
                  <c:v>58.299999</c:v>
                </c:pt>
                <c:pt idx="1224">
                  <c:v>58.18</c:v>
                </c:pt>
                <c:pt idx="1225">
                  <c:v>58.439999</c:v>
                </c:pt>
                <c:pt idx="1226">
                  <c:v>57.540000999999997</c:v>
                </c:pt>
                <c:pt idx="1227">
                  <c:v>57.599997999999999</c:v>
                </c:pt>
                <c:pt idx="1228">
                  <c:v>57</c:v>
                </c:pt>
                <c:pt idx="1229">
                  <c:v>56.529998999999997</c:v>
                </c:pt>
                <c:pt idx="1230">
                  <c:v>55.950001</c:v>
                </c:pt>
                <c:pt idx="1231">
                  <c:v>55.810001</c:v>
                </c:pt>
                <c:pt idx="1232">
                  <c:v>55.98</c:v>
                </c:pt>
                <c:pt idx="1233">
                  <c:v>55.48</c:v>
                </c:pt>
                <c:pt idx="1234">
                  <c:v>54.880001</c:v>
                </c:pt>
                <c:pt idx="1235">
                  <c:v>55.040000999999997</c:v>
                </c:pt>
                <c:pt idx="1236">
                  <c:v>52.380001</c:v>
                </c:pt>
                <c:pt idx="1237">
                  <c:v>53.139999000000003</c:v>
                </c:pt>
                <c:pt idx="1238">
                  <c:v>52.880001</c:v>
                </c:pt>
                <c:pt idx="1239">
                  <c:v>54.029998999999997</c:v>
                </c:pt>
                <c:pt idx="1240">
                  <c:v>53.709999000000003</c:v>
                </c:pt>
                <c:pt idx="1241">
                  <c:v>52.810001</c:v>
                </c:pt>
                <c:pt idx="1242">
                  <c:v>52.889999000000003</c:v>
                </c:pt>
                <c:pt idx="1243">
                  <c:v>53.43</c:v>
                </c:pt>
                <c:pt idx="1244">
                  <c:v>54.07</c:v>
                </c:pt>
                <c:pt idx="1245">
                  <c:v>54.049999</c:v>
                </c:pt>
                <c:pt idx="1246">
                  <c:v>54.349997999999999</c:v>
                </c:pt>
                <c:pt idx="1247">
                  <c:v>54.57</c:v>
                </c:pt>
                <c:pt idx="1248">
                  <c:v>54.080002</c:v>
                </c:pt>
                <c:pt idx="1249">
                  <c:v>55.639999000000003</c:v>
                </c:pt>
                <c:pt idx="1250">
                  <c:v>56.119999</c:v>
                </c:pt>
                <c:pt idx="1251">
                  <c:v>55.779998999999997</c:v>
                </c:pt>
                <c:pt idx="1252">
                  <c:v>55.240001999999997</c:v>
                </c:pt>
                <c:pt idx="1253">
                  <c:v>56.150002000000001</c:v>
                </c:pt>
                <c:pt idx="1254">
                  <c:v>56.490001999999997</c:v>
                </c:pt>
                <c:pt idx="1255">
                  <c:v>56.439999</c:v>
                </c:pt>
                <c:pt idx="1256">
                  <c:v>57.09</c:v>
                </c:pt>
                <c:pt idx="1257">
                  <c:v>56.740001999999997</c:v>
                </c:pt>
                <c:pt idx="1258">
                  <c:v>56.97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12-42D4-B6D9-B6C543550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2453936"/>
        <c:axId val="428522880"/>
      </c:lineChart>
      <c:dateAx>
        <c:axId val="4224539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28522880"/>
        <c:crosses val="autoZero"/>
        <c:auto val="1"/>
        <c:lblOffset val="100"/>
        <c:baseTimeUnit val="days"/>
      </c:dateAx>
      <c:valAx>
        <c:axId val="428522880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2245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b="1"/>
              <a:t>Sales Growth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2.0506777696548822E-2"/>
                  <c:y val="-0.1100369519696327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Assumptions!$D$5:$H$5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xVal>
          <c:yVal>
            <c:numRef>
              <c:f>Assumptions!$D$6:$H$6</c:f>
              <c:numCache>
                <c:formatCode>General</c:formatCode>
                <c:ptCount val="5"/>
                <c:pt idx="0">
                  <c:v>31.85</c:v>
                </c:pt>
                <c:pt idx="1">
                  <c:v>36.590000000000003</c:v>
                </c:pt>
                <c:pt idx="2">
                  <c:v>41.61</c:v>
                </c:pt>
                <c:pt idx="3">
                  <c:v>38.65</c:v>
                </c:pt>
                <c:pt idx="4" formatCode="0.00">
                  <c:v>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37-4EA6-BC60-692C0D157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8003264"/>
        <c:axId val="1452749824"/>
      </c:scatterChart>
      <c:valAx>
        <c:axId val="1528003264"/>
        <c:scaling>
          <c:orientation val="minMax"/>
          <c:max val="2022"/>
          <c:min val="201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52749824"/>
        <c:crosses val="autoZero"/>
        <c:crossBetween val="midCat"/>
        <c:majorUnit val="1"/>
        <c:minorUnit val="1"/>
      </c:valAx>
      <c:valAx>
        <c:axId val="145274982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28003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778542</xdr:colOff>
      <xdr:row>100</xdr:row>
      <xdr:rowOff>31484</xdr:rowOff>
    </xdr:from>
    <xdr:to>
      <xdr:col>18</xdr:col>
      <xdr:colOff>952500</xdr:colOff>
      <xdr:row>108</xdr:row>
      <xdr:rowOff>9072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BA3B7440-C340-452D-BF77-6F2E17F83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606425</xdr:colOff>
      <xdr:row>12</xdr:row>
      <xdr:rowOff>9072</xdr:rowOff>
    </xdr:from>
    <xdr:to>
      <xdr:col>8</xdr:col>
      <xdr:colOff>0</xdr:colOff>
      <xdr:row>30</xdr:row>
      <xdr:rowOff>24493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3C04BA02-0C07-F81C-2670-45A785FB63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32142\Downloads\KO%20(1).csv" TargetMode="External"/><Relationship Id="rId1" Type="http://schemas.openxmlformats.org/officeDocument/2006/relationships/externalLinkPath" Target="/Users/32142/Downloads/KO%20(1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O (1)"/>
    </sheetNames>
    <sheetDataSet>
      <sheetData sheetId="0">
        <row r="2">
          <cell r="I2">
            <v>43409</v>
          </cell>
          <cell r="J2">
            <v>41.655281000000002</v>
          </cell>
        </row>
        <row r="3">
          <cell r="I3">
            <v>43410</v>
          </cell>
          <cell r="J3">
            <v>42.014595</v>
          </cell>
        </row>
        <row r="4">
          <cell r="I4">
            <v>43411</v>
          </cell>
          <cell r="J4">
            <v>42.237026</v>
          </cell>
        </row>
        <row r="5">
          <cell r="I5">
            <v>43412</v>
          </cell>
          <cell r="J5">
            <v>42.202804999999998</v>
          </cell>
        </row>
        <row r="6">
          <cell r="I6">
            <v>43413</v>
          </cell>
          <cell r="J6">
            <v>42.502243</v>
          </cell>
        </row>
        <row r="7">
          <cell r="I7">
            <v>43416</v>
          </cell>
          <cell r="J7">
            <v>42.664783</v>
          </cell>
        </row>
        <row r="8">
          <cell r="I8">
            <v>43417</v>
          </cell>
          <cell r="J8">
            <v>42.656238999999999</v>
          </cell>
        </row>
        <row r="9">
          <cell r="I9">
            <v>43418</v>
          </cell>
          <cell r="J9">
            <v>42.570678999999998</v>
          </cell>
        </row>
        <row r="10">
          <cell r="I10">
            <v>43419</v>
          </cell>
          <cell r="J10">
            <v>42.553570000000001</v>
          </cell>
        </row>
        <row r="11">
          <cell r="I11">
            <v>43420</v>
          </cell>
          <cell r="J11">
            <v>42.921447999999998</v>
          </cell>
        </row>
        <row r="12">
          <cell r="I12">
            <v>43423</v>
          </cell>
          <cell r="J12">
            <v>43.212322</v>
          </cell>
        </row>
        <row r="13">
          <cell r="I13">
            <v>43424</v>
          </cell>
          <cell r="J13">
            <v>42.245583000000003</v>
          </cell>
        </row>
        <row r="14">
          <cell r="I14">
            <v>43425</v>
          </cell>
          <cell r="J14">
            <v>41.689495000000001</v>
          </cell>
        </row>
        <row r="15">
          <cell r="I15">
            <v>43427</v>
          </cell>
          <cell r="J15">
            <v>41.937603000000003</v>
          </cell>
        </row>
        <row r="16">
          <cell r="I16">
            <v>43430</v>
          </cell>
          <cell r="J16">
            <v>41.809265000000003</v>
          </cell>
        </row>
        <row r="17">
          <cell r="I17">
            <v>43431</v>
          </cell>
          <cell r="J17">
            <v>42.237026</v>
          </cell>
        </row>
        <row r="18">
          <cell r="I18">
            <v>43432</v>
          </cell>
          <cell r="J18">
            <v>42.527904999999997</v>
          </cell>
        </row>
        <row r="19">
          <cell r="I19">
            <v>43433</v>
          </cell>
          <cell r="J19">
            <v>42.234729999999999</v>
          </cell>
        </row>
        <row r="20">
          <cell r="I20">
            <v>43434</v>
          </cell>
          <cell r="J20">
            <v>43.459178999999999</v>
          </cell>
        </row>
        <row r="21">
          <cell r="I21">
            <v>43437</v>
          </cell>
          <cell r="J21">
            <v>42.846953999999997</v>
          </cell>
        </row>
        <row r="22">
          <cell r="I22">
            <v>43438</v>
          </cell>
          <cell r="J22">
            <v>42.752110000000002</v>
          </cell>
        </row>
        <row r="23">
          <cell r="I23">
            <v>43440</v>
          </cell>
          <cell r="J23">
            <v>42.579639</v>
          </cell>
        </row>
        <row r="24">
          <cell r="I24">
            <v>43441</v>
          </cell>
          <cell r="J24">
            <v>42.329582000000002</v>
          </cell>
        </row>
        <row r="25">
          <cell r="I25">
            <v>43444</v>
          </cell>
          <cell r="J25">
            <v>42.458931</v>
          </cell>
        </row>
        <row r="26">
          <cell r="I26">
            <v>43445</v>
          </cell>
          <cell r="J26">
            <v>42.717613</v>
          </cell>
        </row>
        <row r="27">
          <cell r="I27">
            <v>43446</v>
          </cell>
          <cell r="J27">
            <v>42.441681000000003</v>
          </cell>
        </row>
        <row r="28">
          <cell r="I28">
            <v>43447</v>
          </cell>
          <cell r="J28">
            <v>42.657252999999997</v>
          </cell>
        </row>
        <row r="29">
          <cell r="I29">
            <v>43448</v>
          </cell>
          <cell r="J29">
            <v>42.545155000000001</v>
          </cell>
        </row>
        <row r="30">
          <cell r="I30">
            <v>43451</v>
          </cell>
          <cell r="J30">
            <v>41.674244000000002</v>
          </cell>
        </row>
        <row r="31">
          <cell r="I31">
            <v>43452</v>
          </cell>
          <cell r="J31">
            <v>41.665619</v>
          </cell>
        </row>
        <row r="32">
          <cell r="I32">
            <v>43453</v>
          </cell>
          <cell r="J32">
            <v>41.303466999999998</v>
          </cell>
        </row>
        <row r="33">
          <cell r="I33">
            <v>43454</v>
          </cell>
          <cell r="J33">
            <v>40.993042000000003</v>
          </cell>
        </row>
        <row r="34">
          <cell r="I34">
            <v>43455</v>
          </cell>
          <cell r="J34">
            <v>41.018912999999998</v>
          </cell>
        </row>
        <row r="35">
          <cell r="I35">
            <v>43458</v>
          </cell>
          <cell r="J35">
            <v>39.630626999999997</v>
          </cell>
        </row>
        <row r="36">
          <cell r="I36">
            <v>43460</v>
          </cell>
          <cell r="J36">
            <v>40.475670000000001</v>
          </cell>
        </row>
        <row r="37">
          <cell r="I37">
            <v>43461</v>
          </cell>
          <cell r="J37">
            <v>40.984420999999998</v>
          </cell>
        </row>
        <row r="38">
          <cell r="I38">
            <v>43462</v>
          </cell>
          <cell r="J38">
            <v>40.699871000000002</v>
          </cell>
        </row>
        <row r="39">
          <cell r="I39">
            <v>43465</v>
          </cell>
          <cell r="J39">
            <v>40.829200999999998</v>
          </cell>
        </row>
        <row r="40">
          <cell r="I40">
            <v>43467</v>
          </cell>
          <cell r="J40">
            <v>40.467041000000002</v>
          </cell>
        </row>
        <row r="41">
          <cell r="I41">
            <v>43468</v>
          </cell>
          <cell r="J41">
            <v>40.216988000000001</v>
          </cell>
        </row>
        <row r="42">
          <cell r="I42">
            <v>43469</v>
          </cell>
          <cell r="J42">
            <v>41.018912999999998</v>
          </cell>
        </row>
        <row r="43">
          <cell r="I43">
            <v>43472</v>
          </cell>
          <cell r="J43">
            <v>40.484295000000003</v>
          </cell>
        </row>
        <row r="44">
          <cell r="I44">
            <v>43473</v>
          </cell>
          <cell r="J44">
            <v>40.941302999999998</v>
          </cell>
        </row>
        <row r="45">
          <cell r="I45">
            <v>43474</v>
          </cell>
          <cell r="J45">
            <v>40.156627999999998</v>
          </cell>
        </row>
        <row r="46">
          <cell r="I46">
            <v>43475</v>
          </cell>
          <cell r="J46">
            <v>40.587761</v>
          </cell>
        </row>
        <row r="47">
          <cell r="I47">
            <v>43476</v>
          </cell>
          <cell r="J47">
            <v>40.820587000000003</v>
          </cell>
        </row>
        <row r="48">
          <cell r="I48">
            <v>43479</v>
          </cell>
          <cell r="J48">
            <v>40.656750000000002</v>
          </cell>
        </row>
        <row r="49">
          <cell r="I49">
            <v>43480</v>
          </cell>
          <cell r="J49">
            <v>41.018912999999998</v>
          </cell>
        </row>
        <row r="50">
          <cell r="I50">
            <v>43481</v>
          </cell>
          <cell r="J50">
            <v>40.458419999999997</v>
          </cell>
        </row>
        <row r="51">
          <cell r="I51">
            <v>43482</v>
          </cell>
          <cell r="J51">
            <v>40.579151000000003</v>
          </cell>
        </row>
        <row r="52">
          <cell r="I52">
            <v>43483</v>
          </cell>
          <cell r="J52">
            <v>41.053401999999998</v>
          </cell>
        </row>
        <row r="53">
          <cell r="I53">
            <v>43487</v>
          </cell>
          <cell r="J53">
            <v>41.148257999999998</v>
          </cell>
        </row>
        <row r="54">
          <cell r="I54">
            <v>43488</v>
          </cell>
          <cell r="J54">
            <v>41.622512999999998</v>
          </cell>
        </row>
        <row r="55">
          <cell r="I55">
            <v>43489</v>
          </cell>
          <cell r="J55">
            <v>41.122379000000002</v>
          </cell>
        </row>
        <row r="56">
          <cell r="I56">
            <v>43490</v>
          </cell>
          <cell r="J56">
            <v>40.846443000000001</v>
          </cell>
        </row>
        <row r="57">
          <cell r="I57">
            <v>43493</v>
          </cell>
          <cell r="J57">
            <v>40.674003999999996</v>
          </cell>
        </row>
        <row r="58">
          <cell r="I58">
            <v>43494</v>
          </cell>
          <cell r="J58">
            <v>40.872318</v>
          </cell>
        </row>
        <row r="59">
          <cell r="I59">
            <v>43495</v>
          </cell>
          <cell r="J59">
            <v>41.268977999999997</v>
          </cell>
        </row>
        <row r="60">
          <cell r="I60">
            <v>43496</v>
          </cell>
          <cell r="J60">
            <v>41.501792999999999</v>
          </cell>
        </row>
        <row r="61">
          <cell r="I61">
            <v>43497</v>
          </cell>
          <cell r="J61">
            <v>41.993285999999998</v>
          </cell>
        </row>
        <row r="62">
          <cell r="I62">
            <v>43500</v>
          </cell>
          <cell r="J62">
            <v>42.467556000000002</v>
          </cell>
        </row>
        <row r="63">
          <cell r="I63">
            <v>43501</v>
          </cell>
          <cell r="J63">
            <v>42.476170000000003</v>
          </cell>
        </row>
        <row r="64">
          <cell r="I64">
            <v>43502</v>
          </cell>
          <cell r="J64">
            <v>42.476170000000003</v>
          </cell>
        </row>
        <row r="65">
          <cell r="I65">
            <v>43503</v>
          </cell>
          <cell r="J65">
            <v>42.614136000000002</v>
          </cell>
        </row>
        <row r="66">
          <cell r="I66">
            <v>43504</v>
          </cell>
          <cell r="J66">
            <v>42.683124999999997</v>
          </cell>
        </row>
        <row r="67">
          <cell r="I67">
            <v>43507</v>
          </cell>
          <cell r="J67">
            <v>42.777965999999999</v>
          </cell>
        </row>
        <row r="68">
          <cell r="I68">
            <v>43508</v>
          </cell>
          <cell r="J68">
            <v>42.821083000000002</v>
          </cell>
        </row>
        <row r="69">
          <cell r="I69">
            <v>43509</v>
          </cell>
          <cell r="J69">
            <v>42.933182000000002</v>
          </cell>
        </row>
        <row r="70">
          <cell r="I70">
            <v>43510</v>
          </cell>
          <cell r="J70">
            <v>39.311584000000003</v>
          </cell>
        </row>
        <row r="71">
          <cell r="I71">
            <v>43511</v>
          </cell>
          <cell r="J71">
            <v>39.009785000000001</v>
          </cell>
        </row>
        <row r="72">
          <cell r="I72">
            <v>43515</v>
          </cell>
          <cell r="J72">
            <v>38.656253999999997</v>
          </cell>
        </row>
        <row r="73">
          <cell r="I73">
            <v>43516</v>
          </cell>
          <cell r="J73">
            <v>38.889065000000002</v>
          </cell>
        </row>
        <row r="74">
          <cell r="I74">
            <v>43517</v>
          </cell>
          <cell r="J74">
            <v>39.544407</v>
          </cell>
        </row>
        <row r="75">
          <cell r="I75">
            <v>43518</v>
          </cell>
          <cell r="J75">
            <v>39.044277000000001</v>
          </cell>
        </row>
        <row r="76">
          <cell r="I76">
            <v>43521</v>
          </cell>
          <cell r="J76">
            <v>38.751094999999999</v>
          </cell>
        </row>
        <row r="77">
          <cell r="I77">
            <v>43522</v>
          </cell>
          <cell r="J77">
            <v>38.535525999999997</v>
          </cell>
        </row>
        <row r="78">
          <cell r="I78">
            <v>43523</v>
          </cell>
          <cell r="J78">
            <v>38.751094999999999</v>
          </cell>
        </row>
        <row r="79">
          <cell r="I79">
            <v>43524</v>
          </cell>
          <cell r="J79">
            <v>39.096012000000002</v>
          </cell>
        </row>
        <row r="80">
          <cell r="I80">
            <v>43525</v>
          </cell>
          <cell r="J80">
            <v>39.130504999999999</v>
          </cell>
        </row>
        <row r="81">
          <cell r="I81">
            <v>43528</v>
          </cell>
          <cell r="J81">
            <v>39.363331000000002</v>
          </cell>
        </row>
        <row r="82">
          <cell r="I82">
            <v>43529</v>
          </cell>
          <cell r="J82">
            <v>39.320205999999999</v>
          </cell>
        </row>
        <row r="83">
          <cell r="I83">
            <v>43530</v>
          </cell>
          <cell r="J83">
            <v>39.190857000000001</v>
          </cell>
        </row>
        <row r="84">
          <cell r="I84">
            <v>43531</v>
          </cell>
          <cell r="J84">
            <v>39.044277000000001</v>
          </cell>
        </row>
        <row r="85">
          <cell r="I85">
            <v>43532</v>
          </cell>
          <cell r="J85">
            <v>38.664878999999999</v>
          </cell>
        </row>
        <row r="86">
          <cell r="I86">
            <v>43535</v>
          </cell>
          <cell r="J86">
            <v>39.820335</v>
          </cell>
        </row>
        <row r="87">
          <cell r="I87">
            <v>43536</v>
          </cell>
          <cell r="J87">
            <v>39.708241000000001</v>
          </cell>
        </row>
        <row r="88">
          <cell r="I88">
            <v>43537</v>
          </cell>
          <cell r="J88">
            <v>39.854824000000001</v>
          </cell>
        </row>
        <row r="89">
          <cell r="I89">
            <v>43538</v>
          </cell>
          <cell r="J89">
            <v>39.750450000000001</v>
          </cell>
        </row>
        <row r="90">
          <cell r="I90">
            <v>43539</v>
          </cell>
          <cell r="J90">
            <v>39.402523000000002</v>
          </cell>
        </row>
        <row r="91">
          <cell r="I91">
            <v>43542</v>
          </cell>
          <cell r="J91">
            <v>39.498192000000003</v>
          </cell>
        </row>
        <row r="92">
          <cell r="I92">
            <v>43543</v>
          </cell>
          <cell r="J92">
            <v>39.628677000000003</v>
          </cell>
        </row>
        <row r="93">
          <cell r="I93">
            <v>43544</v>
          </cell>
          <cell r="J93">
            <v>39.602576999999997</v>
          </cell>
        </row>
        <row r="94">
          <cell r="I94">
            <v>43545</v>
          </cell>
          <cell r="J94">
            <v>39.585177999999999</v>
          </cell>
        </row>
        <row r="95">
          <cell r="I95">
            <v>43546</v>
          </cell>
          <cell r="J95">
            <v>39.950504000000002</v>
          </cell>
        </row>
        <row r="96">
          <cell r="I96">
            <v>43549</v>
          </cell>
          <cell r="J96">
            <v>40.037495</v>
          </cell>
        </row>
        <row r="97">
          <cell r="I97">
            <v>43550</v>
          </cell>
          <cell r="J97">
            <v>40.568066000000002</v>
          </cell>
        </row>
        <row r="98">
          <cell r="I98">
            <v>43551</v>
          </cell>
          <cell r="J98">
            <v>40.541984999999997</v>
          </cell>
        </row>
        <row r="99">
          <cell r="I99">
            <v>43552</v>
          </cell>
          <cell r="J99">
            <v>40.515884</v>
          </cell>
        </row>
        <row r="100">
          <cell r="I100">
            <v>43553</v>
          </cell>
          <cell r="J100">
            <v>40.759430000000002</v>
          </cell>
        </row>
        <row r="101">
          <cell r="I101">
            <v>43556</v>
          </cell>
          <cell r="J101">
            <v>40.637656999999997</v>
          </cell>
        </row>
        <row r="102">
          <cell r="I102">
            <v>43557</v>
          </cell>
          <cell r="J102">
            <v>40.507182999999998</v>
          </cell>
        </row>
        <row r="103">
          <cell r="I103">
            <v>43558</v>
          </cell>
          <cell r="J103">
            <v>40.167960999999998</v>
          </cell>
        </row>
        <row r="104">
          <cell r="I104">
            <v>43559</v>
          </cell>
          <cell r="J104">
            <v>40.428897999999997</v>
          </cell>
        </row>
        <row r="105">
          <cell r="I105">
            <v>43560</v>
          </cell>
          <cell r="J105">
            <v>40.420200000000001</v>
          </cell>
        </row>
        <row r="106">
          <cell r="I106">
            <v>43563</v>
          </cell>
          <cell r="J106">
            <v>40.489784</v>
          </cell>
        </row>
        <row r="107">
          <cell r="I107">
            <v>43564</v>
          </cell>
          <cell r="J107">
            <v>40.594166000000001</v>
          </cell>
        </row>
        <row r="108">
          <cell r="I108">
            <v>43565</v>
          </cell>
          <cell r="J108">
            <v>40.568066000000002</v>
          </cell>
        </row>
        <row r="109">
          <cell r="I109">
            <v>43566</v>
          </cell>
          <cell r="J109">
            <v>40.628956000000002</v>
          </cell>
        </row>
        <row r="110">
          <cell r="I110">
            <v>43567</v>
          </cell>
          <cell r="J110">
            <v>40.655059999999999</v>
          </cell>
        </row>
        <row r="111">
          <cell r="I111">
            <v>43570</v>
          </cell>
          <cell r="J111">
            <v>40.881207000000003</v>
          </cell>
        </row>
        <row r="112">
          <cell r="I112">
            <v>43571</v>
          </cell>
          <cell r="J112">
            <v>40.837719</v>
          </cell>
        </row>
        <row r="113">
          <cell r="I113">
            <v>43572</v>
          </cell>
          <cell r="J113">
            <v>41.124755999999998</v>
          </cell>
        </row>
        <row r="114">
          <cell r="I114">
            <v>43573</v>
          </cell>
          <cell r="J114">
            <v>41.29871</v>
          </cell>
        </row>
        <row r="115">
          <cell r="I115">
            <v>43577</v>
          </cell>
          <cell r="J115">
            <v>41.229126000000001</v>
          </cell>
        </row>
        <row r="116">
          <cell r="I116">
            <v>43578</v>
          </cell>
          <cell r="J116">
            <v>41.933674000000003</v>
          </cell>
        </row>
        <row r="117">
          <cell r="I117">
            <v>43579</v>
          </cell>
          <cell r="J117">
            <v>41.733620000000002</v>
          </cell>
        </row>
        <row r="118">
          <cell r="I118">
            <v>43580</v>
          </cell>
          <cell r="J118">
            <v>41.611843</v>
          </cell>
        </row>
        <row r="119">
          <cell r="I119">
            <v>43581</v>
          </cell>
          <cell r="J119">
            <v>41.977169000000004</v>
          </cell>
        </row>
        <row r="120">
          <cell r="I120">
            <v>43584</v>
          </cell>
          <cell r="J120">
            <v>42.116332999999997</v>
          </cell>
        </row>
        <row r="121">
          <cell r="I121">
            <v>43585</v>
          </cell>
          <cell r="J121">
            <v>42.673023000000001</v>
          </cell>
        </row>
        <row r="122">
          <cell r="I122">
            <v>43586</v>
          </cell>
          <cell r="J122">
            <v>42.264214000000003</v>
          </cell>
        </row>
        <row r="123">
          <cell r="I123">
            <v>43587</v>
          </cell>
          <cell r="J123">
            <v>42.090243999999998</v>
          </cell>
        </row>
        <row r="124">
          <cell r="I124">
            <v>43588</v>
          </cell>
          <cell r="J124">
            <v>42.377276999999999</v>
          </cell>
        </row>
        <row r="125">
          <cell r="I125">
            <v>43591</v>
          </cell>
          <cell r="J125">
            <v>42.159832000000002</v>
          </cell>
        </row>
        <row r="126">
          <cell r="I126">
            <v>43592</v>
          </cell>
          <cell r="J126">
            <v>41.751010999999998</v>
          </cell>
        </row>
        <row r="127">
          <cell r="I127">
            <v>43593</v>
          </cell>
          <cell r="J127">
            <v>41.620536999999999</v>
          </cell>
        </row>
        <row r="128">
          <cell r="I128">
            <v>43594</v>
          </cell>
          <cell r="J128">
            <v>41.229126000000001</v>
          </cell>
        </row>
        <row r="129">
          <cell r="I129">
            <v>43595</v>
          </cell>
          <cell r="J129">
            <v>41.916283</v>
          </cell>
        </row>
        <row r="130">
          <cell r="I130">
            <v>43598</v>
          </cell>
          <cell r="J130">
            <v>41.794502000000001</v>
          </cell>
        </row>
        <row r="131">
          <cell r="I131">
            <v>43599</v>
          </cell>
          <cell r="J131">
            <v>42.351180999999997</v>
          </cell>
        </row>
        <row r="132">
          <cell r="I132">
            <v>43600</v>
          </cell>
          <cell r="J132">
            <v>42.777397000000001</v>
          </cell>
        </row>
        <row r="133">
          <cell r="I133">
            <v>43601</v>
          </cell>
          <cell r="J133">
            <v>43.125317000000003</v>
          </cell>
        </row>
        <row r="134">
          <cell r="I134">
            <v>43602</v>
          </cell>
          <cell r="J134">
            <v>42.794800000000002</v>
          </cell>
        </row>
        <row r="135">
          <cell r="I135">
            <v>43605</v>
          </cell>
          <cell r="J135">
            <v>42.490355999999998</v>
          </cell>
        </row>
        <row r="136">
          <cell r="I136">
            <v>43606</v>
          </cell>
          <cell r="J136">
            <v>42.2729</v>
          </cell>
        </row>
        <row r="137">
          <cell r="I137">
            <v>43607</v>
          </cell>
          <cell r="J137">
            <v>43.186207000000003</v>
          </cell>
        </row>
        <row r="138">
          <cell r="I138">
            <v>43608</v>
          </cell>
          <cell r="J138">
            <v>43.360160999999998</v>
          </cell>
        </row>
        <row r="139">
          <cell r="I139">
            <v>43609</v>
          </cell>
          <cell r="J139">
            <v>43.151417000000002</v>
          </cell>
        </row>
        <row r="140">
          <cell r="I140">
            <v>43613</v>
          </cell>
          <cell r="J140">
            <v>42.707813000000002</v>
          </cell>
        </row>
        <row r="141">
          <cell r="I141">
            <v>43614</v>
          </cell>
          <cell r="J141">
            <v>42.281593000000001</v>
          </cell>
        </row>
        <row r="142">
          <cell r="I142">
            <v>43615</v>
          </cell>
          <cell r="J142">
            <v>42.838279999999997</v>
          </cell>
        </row>
        <row r="143">
          <cell r="I143">
            <v>43616</v>
          </cell>
          <cell r="J143">
            <v>42.733910000000002</v>
          </cell>
        </row>
        <row r="144">
          <cell r="I144">
            <v>43619</v>
          </cell>
          <cell r="J144">
            <v>43.473250999999998</v>
          </cell>
        </row>
        <row r="145">
          <cell r="I145">
            <v>43620</v>
          </cell>
          <cell r="J145">
            <v>43.490639000000002</v>
          </cell>
        </row>
        <row r="146">
          <cell r="I146">
            <v>43621</v>
          </cell>
          <cell r="J146">
            <v>44.169089999999997</v>
          </cell>
        </row>
        <row r="147">
          <cell r="I147">
            <v>43622</v>
          </cell>
          <cell r="J147">
            <v>44.708385</v>
          </cell>
        </row>
        <row r="148">
          <cell r="I148">
            <v>43623</v>
          </cell>
          <cell r="J148">
            <v>44.786659</v>
          </cell>
        </row>
        <row r="149">
          <cell r="I149">
            <v>43626</v>
          </cell>
          <cell r="J149">
            <v>44.690987</v>
          </cell>
        </row>
        <row r="150">
          <cell r="I150">
            <v>43627</v>
          </cell>
          <cell r="J150">
            <v>44.647499000000003</v>
          </cell>
        </row>
        <row r="151">
          <cell r="I151">
            <v>43628</v>
          </cell>
          <cell r="J151">
            <v>44.917133</v>
          </cell>
        </row>
        <row r="152">
          <cell r="I152">
            <v>43629</v>
          </cell>
          <cell r="J152">
            <v>44.820704999999997</v>
          </cell>
        </row>
        <row r="153">
          <cell r="I153">
            <v>43630</v>
          </cell>
          <cell r="J153">
            <v>44.978496999999997</v>
          </cell>
        </row>
        <row r="154">
          <cell r="I154">
            <v>43633</v>
          </cell>
          <cell r="J154">
            <v>44.592793</v>
          </cell>
        </row>
        <row r="155">
          <cell r="I155">
            <v>43634</v>
          </cell>
          <cell r="J155">
            <v>44.391171</v>
          </cell>
        </row>
        <row r="156">
          <cell r="I156">
            <v>43635</v>
          </cell>
          <cell r="J156">
            <v>44.811947000000004</v>
          </cell>
        </row>
        <row r="157">
          <cell r="I157">
            <v>43636</v>
          </cell>
          <cell r="J157">
            <v>45.285308999999998</v>
          </cell>
        </row>
        <row r="158">
          <cell r="I158">
            <v>43637</v>
          </cell>
          <cell r="J158">
            <v>45.188876999999998</v>
          </cell>
        </row>
        <row r="159">
          <cell r="I159">
            <v>43640</v>
          </cell>
          <cell r="J159">
            <v>45.513218000000002</v>
          </cell>
        </row>
        <row r="160">
          <cell r="I160">
            <v>43641</v>
          </cell>
          <cell r="J160">
            <v>45.372973999999999</v>
          </cell>
        </row>
        <row r="161">
          <cell r="I161">
            <v>43642</v>
          </cell>
          <cell r="J161">
            <v>44.811947000000004</v>
          </cell>
        </row>
        <row r="162">
          <cell r="I162">
            <v>43643</v>
          </cell>
          <cell r="J162">
            <v>44.776882000000001</v>
          </cell>
        </row>
        <row r="163">
          <cell r="I163">
            <v>43644</v>
          </cell>
          <cell r="J163">
            <v>44.636615999999997</v>
          </cell>
        </row>
        <row r="164">
          <cell r="I164">
            <v>43647</v>
          </cell>
          <cell r="J164">
            <v>45.232703999999998</v>
          </cell>
        </row>
        <row r="165">
          <cell r="I165">
            <v>43648</v>
          </cell>
          <cell r="J165">
            <v>45.565818999999998</v>
          </cell>
        </row>
        <row r="166">
          <cell r="I166">
            <v>43649</v>
          </cell>
          <cell r="J166">
            <v>45.671013000000002</v>
          </cell>
        </row>
        <row r="167">
          <cell r="I167">
            <v>43651</v>
          </cell>
          <cell r="J167">
            <v>45.679779000000003</v>
          </cell>
        </row>
        <row r="168">
          <cell r="I168">
            <v>43654</v>
          </cell>
          <cell r="J168">
            <v>45.583354999999997</v>
          </cell>
        </row>
        <row r="169">
          <cell r="I169">
            <v>43655</v>
          </cell>
          <cell r="J169">
            <v>45.223948999999998</v>
          </cell>
        </row>
        <row r="170">
          <cell r="I170">
            <v>43656</v>
          </cell>
          <cell r="J170">
            <v>45.425567999999998</v>
          </cell>
        </row>
        <row r="171">
          <cell r="I171">
            <v>43657</v>
          </cell>
          <cell r="J171">
            <v>45.618411999999999</v>
          </cell>
        </row>
        <row r="172">
          <cell r="I172">
            <v>43658</v>
          </cell>
          <cell r="J172">
            <v>45.688538000000001</v>
          </cell>
        </row>
        <row r="173">
          <cell r="I173">
            <v>43661</v>
          </cell>
          <cell r="J173">
            <v>45.697310999999999</v>
          </cell>
        </row>
        <row r="174">
          <cell r="I174">
            <v>43662</v>
          </cell>
          <cell r="J174">
            <v>45.706074000000001</v>
          </cell>
        </row>
        <row r="175">
          <cell r="I175">
            <v>43663</v>
          </cell>
          <cell r="J175">
            <v>45.741142000000004</v>
          </cell>
        </row>
        <row r="176">
          <cell r="I176">
            <v>43664</v>
          </cell>
          <cell r="J176">
            <v>45.609637999999997</v>
          </cell>
        </row>
        <row r="177">
          <cell r="I177">
            <v>43665</v>
          </cell>
          <cell r="J177">
            <v>45.048617999999998</v>
          </cell>
        </row>
        <row r="178">
          <cell r="I178">
            <v>43668</v>
          </cell>
          <cell r="J178">
            <v>44.899600999999997</v>
          </cell>
        </row>
        <row r="179">
          <cell r="I179">
            <v>43669</v>
          </cell>
          <cell r="J179">
            <v>47.625838999999999</v>
          </cell>
        </row>
        <row r="180">
          <cell r="I180">
            <v>43670</v>
          </cell>
          <cell r="J180">
            <v>47.143706999999999</v>
          </cell>
        </row>
        <row r="181">
          <cell r="I181">
            <v>43671</v>
          </cell>
          <cell r="J181">
            <v>46.521320000000003</v>
          </cell>
        </row>
        <row r="182">
          <cell r="I182">
            <v>43672</v>
          </cell>
          <cell r="J182">
            <v>47.485573000000002</v>
          </cell>
        </row>
        <row r="183">
          <cell r="I183">
            <v>43675</v>
          </cell>
          <cell r="J183">
            <v>47.327796999999997</v>
          </cell>
        </row>
        <row r="184">
          <cell r="I184">
            <v>43676</v>
          </cell>
          <cell r="J184">
            <v>47.09111</v>
          </cell>
        </row>
        <row r="185">
          <cell r="I185">
            <v>43677</v>
          </cell>
          <cell r="J185">
            <v>46.135612000000002</v>
          </cell>
        </row>
        <row r="186">
          <cell r="I186">
            <v>43678</v>
          </cell>
          <cell r="J186">
            <v>45.609637999999997</v>
          </cell>
        </row>
        <row r="187">
          <cell r="I187">
            <v>43679</v>
          </cell>
          <cell r="J187">
            <v>45.872630999999998</v>
          </cell>
        </row>
        <row r="188">
          <cell r="I188">
            <v>43682</v>
          </cell>
          <cell r="J188">
            <v>45.276539</v>
          </cell>
        </row>
        <row r="189">
          <cell r="I189">
            <v>43683</v>
          </cell>
          <cell r="J189">
            <v>45.820042000000001</v>
          </cell>
        </row>
        <row r="190">
          <cell r="I190">
            <v>43684</v>
          </cell>
          <cell r="J190">
            <v>46.617744000000002</v>
          </cell>
        </row>
        <row r="191">
          <cell r="I191">
            <v>43685</v>
          </cell>
          <cell r="J191">
            <v>47.064812000000003</v>
          </cell>
        </row>
        <row r="192">
          <cell r="I192">
            <v>43686</v>
          </cell>
          <cell r="J192">
            <v>46.828133000000001</v>
          </cell>
        </row>
        <row r="193">
          <cell r="I193">
            <v>43689</v>
          </cell>
          <cell r="J193">
            <v>46.635277000000002</v>
          </cell>
        </row>
        <row r="194">
          <cell r="I194">
            <v>43690</v>
          </cell>
          <cell r="J194">
            <v>46.898257999999998</v>
          </cell>
        </row>
        <row r="195">
          <cell r="I195">
            <v>43691</v>
          </cell>
          <cell r="J195">
            <v>46.451186999999997</v>
          </cell>
        </row>
        <row r="196">
          <cell r="I196">
            <v>43692</v>
          </cell>
          <cell r="J196">
            <v>47.222591000000001</v>
          </cell>
        </row>
        <row r="197">
          <cell r="I197">
            <v>43693</v>
          </cell>
          <cell r="J197">
            <v>47.695965000000001</v>
          </cell>
        </row>
        <row r="198">
          <cell r="I198">
            <v>43696</v>
          </cell>
          <cell r="J198">
            <v>47.941414000000002</v>
          </cell>
        </row>
        <row r="199">
          <cell r="I199">
            <v>43697</v>
          </cell>
          <cell r="J199">
            <v>47.231372999999998</v>
          </cell>
        </row>
        <row r="200">
          <cell r="I200">
            <v>43698</v>
          </cell>
          <cell r="J200">
            <v>47.424213000000002</v>
          </cell>
        </row>
        <row r="201">
          <cell r="I201">
            <v>43699</v>
          </cell>
          <cell r="J201">
            <v>47.766094000000002</v>
          </cell>
        </row>
        <row r="202">
          <cell r="I202">
            <v>43700</v>
          </cell>
          <cell r="J202">
            <v>47.108649999999997</v>
          </cell>
        </row>
        <row r="203">
          <cell r="I203">
            <v>43703</v>
          </cell>
          <cell r="J203">
            <v>47.809933000000001</v>
          </cell>
        </row>
        <row r="204">
          <cell r="I204">
            <v>43704</v>
          </cell>
          <cell r="J204">
            <v>47.967716000000003</v>
          </cell>
        </row>
        <row r="205">
          <cell r="I205">
            <v>43705</v>
          </cell>
          <cell r="J205">
            <v>48.309593</v>
          </cell>
        </row>
        <row r="206">
          <cell r="I206">
            <v>43706</v>
          </cell>
          <cell r="J206">
            <v>48.256988999999997</v>
          </cell>
        </row>
        <row r="207">
          <cell r="I207">
            <v>43707</v>
          </cell>
          <cell r="J207">
            <v>48.248226000000003</v>
          </cell>
        </row>
        <row r="208">
          <cell r="I208">
            <v>43711</v>
          </cell>
          <cell r="J208">
            <v>48.476146999999997</v>
          </cell>
        </row>
        <row r="209">
          <cell r="I209">
            <v>43712</v>
          </cell>
          <cell r="J209">
            <v>48.888148999999999</v>
          </cell>
        </row>
        <row r="210">
          <cell r="I210">
            <v>43713</v>
          </cell>
          <cell r="J210">
            <v>48.318348</v>
          </cell>
        </row>
        <row r="211">
          <cell r="I211">
            <v>43714</v>
          </cell>
          <cell r="J211">
            <v>48.41478</v>
          </cell>
        </row>
        <row r="212">
          <cell r="I212">
            <v>43717</v>
          </cell>
          <cell r="J212">
            <v>47.792389</v>
          </cell>
        </row>
        <row r="213">
          <cell r="I213">
            <v>43718</v>
          </cell>
          <cell r="J213">
            <v>47.687199</v>
          </cell>
        </row>
        <row r="214">
          <cell r="I214">
            <v>43719</v>
          </cell>
          <cell r="J214">
            <v>48.011547</v>
          </cell>
        </row>
        <row r="215">
          <cell r="I215">
            <v>43720</v>
          </cell>
          <cell r="J215">
            <v>48.309593</v>
          </cell>
        </row>
        <row r="216">
          <cell r="I216">
            <v>43721</v>
          </cell>
          <cell r="J216">
            <v>47.912235000000003</v>
          </cell>
        </row>
        <row r="217">
          <cell r="I217">
            <v>43724</v>
          </cell>
          <cell r="J217">
            <v>47.647323999999998</v>
          </cell>
        </row>
        <row r="218">
          <cell r="I218">
            <v>43725</v>
          </cell>
          <cell r="J218">
            <v>47.894576999999998</v>
          </cell>
        </row>
        <row r="219">
          <cell r="I219">
            <v>43726</v>
          </cell>
          <cell r="J219">
            <v>47.885738000000003</v>
          </cell>
        </row>
        <row r="220">
          <cell r="I220">
            <v>43727</v>
          </cell>
          <cell r="J220">
            <v>48.141815000000001</v>
          </cell>
        </row>
        <row r="221">
          <cell r="I221">
            <v>43728</v>
          </cell>
          <cell r="J221">
            <v>47.603172000000001</v>
          </cell>
        </row>
        <row r="222">
          <cell r="I222">
            <v>43731</v>
          </cell>
          <cell r="J222">
            <v>47.806266999999998</v>
          </cell>
        </row>
        <row r="223">
          <cell r="I223">
            <v>43732</v>
          </cell>
          <cell r="J223">
            <v>47.947552000000002</v>
          </cell>
        </row>
        <row r="224">
          <cell r="I224">
            <v>43733</v>
          </cell>
          <cell r="J224">
            <v>47.832756000000003</v>
          </cell>
        </row>
        <row r="225">
          <cell r="I225">
            <v>43734</v>
          </cell>
          <cell r="J225">
            <v>48.027031000000001</v>
          </cell>
        </row>
        <row r="226">
          <cell r="I226">
            <v>43735</v>
          </cell>
          <cell r="J226">
            <v>47.956386999999999</v>
          </cell>
        </row>
        <row r="227">
          <cell r="I227">
            <v>43738</v>
          </cell>
          <cell r="J227">
            <v>48.071174999999997</v>
          </cell>
        </row>
        <row r="228">
          <cell r="I228">
            <v>43739</v>
          </cell>
          <cell r="J228">
            <v>48.256614999999996</v>
          </cell>
        </row>
        <row r="229">
          <cell r="I229">
            <v>43740</v>
          </cell>
          <cell r="J229">
            <v>46.870285000000003</v>
          </cell>
        </row>
        <row r="230">
          <cell r="I230">
            <v>43741</v>
          </cell>
          <cell r="J230">
            <v>47.541373999999998</v>
          </cell>
        </row>
        <row r="231">
          <cell r="I231">
            <v>43742</v>
          </cell>
          <cell r="J231">
            <v>48.159484999999997</v>
          </cell>
        </row>
        <row r="232">
          <cell r="I232">
            <v>43745</v>
          </cell>
          <cell r="J232">
            <v>47.567852000000002</v>
          </cell>
        </row>
        <row r="233">
          <cell r="I233">
            <v>43746</v>
          </cell>
          <cell r="J233">
            <v>47.311793999999999</v>
          </cell>
        </row>
        <row r="234">
          <cell r="I234">
            <v>43747</v>
          </cell>
          <cell r="J234">
            <v>47.532536</v>
          </cell>
        </row>
        <row r="235">
          <cell r="I235">
            <v>43748</v>
          </cell>
          <cell r="J235">
            <v>47.382420000000003</v>
          </cell>
        </row>
        <row r="236">
          <cell r="I236">
            <v>43749</v>
          </cell>
          <cell r="J236">
            <v>47.064540999999998</v>
          </cell>
        </row>
        <row r="237">
          <cell r="I237">
            <v>43752</v>
          </cell>
          <cell r="J237">
            <v>47.064540999999998</v>
          </cell>
        </row>
        <row r="238">
          <cell r="I238">
            <v>43753</v>
          </cell>
          <cell r="J238">
            <v>47.249977000000001</v>
          </cell>
        </row>
        <row r="239">
          <cell r="I239">
            <v>43754</v>
          </cell>
          <cell r="J239">
            <v>47.232315</v>
          </cell>
        </row>
        <row r="240">
          <cell r="I240">
            <v>43755</v>
          </cell>
          <cell r="J240">
            <v>47.497211</v>
          </cell>
        </row>
        <row r="241">
          <cell r="I241">
            <v>43756</v>
          </cell>
          <cell r="J241">
            <v>48.371395</v>
          </cell>
        </row>
        <row r="242">
          <cell r="I242">
            <v>43759</v>
          </cell>
          <cell r="J242">
            <v>47.885738000000003</v>
          </cell>
        </row>
        <row r="243">
          <cell r="I243">
            <v>43760</v>
          </cell>
          <cell r="J243">
            <v>47.550201000000001</v>
          </cell>
        </row>
        <row r="244">
          <cell r="I244">
            <v>43761</v>
          </cell>
          <cell r="J244">
            <v>48.247776000000002</v>
          </cell>
        </row>
        <row r="245">
          <cell r="I245">
            <v>43762</v>
          </cell>
          <cell r="J245">
            <v>48.221291000000001</v>
          </cell>
        </row>
        <row r="246">
          <cell r="I246">
            <v>43763</v>
          </cell>
          <cell r="J246">
            <v>47.461894999999998</v>
          </cell>
        </row>
        <row r="247">
          <cell r="I247">
            <v>43766</v>
          </cell>
          <cell r="J247">
            <v>47.302951999999998</v>
          </cell>
        </row>
        <row r="248">
          <cell r="I248">
            <v>43767</v>
          </cell>
          <cell r="J248">
            <v>47.161670999999998</v>
          </cell>
        </row>
        <row r="249">
          <cell r="I249">
            <v>43768</v>
          </cell>
          <cell r="J249">
            <v>47.629665000000003</v>
          </cell>
        </row>
        <row r="250">
          <cell r="I250">
            <v>43769</v>
          </cell>
          <cell r="J250">
            <v>48.062347000000003</v>
          </cell>
        </row>
        <row r="251">
          <cell r="I251">
            <v>43770</v>
          </cell>
          <cell r="J251">
            <v>47.594357000000002</v>
          </cell>
        </row>
        <row r="252">
          <cell r="I252">
            <v>43773</v>
          </cell>
          <cell r="J252">
            <v>46.923259999999999</v>
          </cell>
        </row>
        <row r="253">
          <cell r="I253">
            <v>43774</v>
          </cell>
          <cell r="J253">
            <v>46.287486999999999</v>
          </cell>
        </row>
        <row r="254">
          <cell r="I254">
            <v>43775</v>
          </cell>
          <cell r="J254">
            <v>46.623035000000002</v>
          </cell>
        </row>
        <row r="255">
          <cell r="I255">
            <v>43776</v>
          </cell>
          <cell r="J255">
            <v>46.172699000000001</v>
          </cell>
        </row>
        <row r="256">
          <cell r="I256">
            <v>43777</v>
          </cell>
          <cell r="J256">
            <v>46.102061999999997</v>
          </cell>
        </row>
        <row r="257">
          <cell r="I257">
            <v>43780</v>
          </cell>
          <cell r="J257">
            <v>45.775351999999998</v>
          </cell>
        </row>
        <row r="258">
          <cell r="I258">
            <v>43781</v>
          </cell>
          <cell r="J258">
            <v>45.660544999999999</v>
          </cell>
        </row>
        <row r="259">
          <cell r="I259">
            <v>43782</v>
          </cell>
          <cell r="J259">
            <v>46.278660000000002</v>
          </cell>
        </row>
        <row r="260">
          <cell r="I260">
            <v>43783</v>
          </cell>
          <cell r="J260">
            <v>46.472923000000002</v>
          </cell>
        </row>
        <row r="261">
          <cell r="I261">
            <v>43784</v>
          </cell>
          <cell r="J261">
            <v>46.508243999999998</v>
          </cell>
        </row>
        <row r="262">
          <cell r="I262">
            <v>43787</v>
          </cell>
          <cell r="J262">
            <v>46.826129999999999</v>
          </cell>
        </row>
        <row r="263">
          <cell r="I263">
            <v>43788</v>
          </cell>
          <cell r="J263">
            <v>46.870285000000003</v>
          </cell>
        </row>
        <row r="264">
          <cell r="I264">
            <v>43789</v>
          </cell>
          <cell r="J264">
            <v>46.993895999999999</v>
          </cell>
        </row>
        <row r="265">
          <cell r="I265">
            <v>43790</v>
          </cell>
          <cell r="J265">
            <v>46.764308999999997</v>
          </cell>
        </row>
        <row r="266">
          <cell r="I266">
            <v>43791</v>
          </cell>
          <cell r="J266">
            <v>46.826129999999999</v>
          </cell>
        </row>
        <row r="267">
          <cell r="I267">
            <v>43794</v>
          </cell>
          <cell r="J267">
            <v>46.993895999999999</v>
          </cell>
        </row>
        <row r="268">
          <cell r="I268">
            <v>43795</v>
          </cell>
          <cell r="J268">
            <v>47.594357000000002</v>
          </cell>
        </row>
        <row r="269">
          <cell r="I269">
            <v>43796</v>
          </cell>
          <cell r="J269">
            <v>47.638500000000001</v>
          </cell>
        </row>
        <row r="270">
          <cell r="I270">
            <v>43798</v>
          </cell>
          <cell r="J270">
            <v>47.505062000000002</v>
          </cell>
        </row>
        <row r="271">
          <cell r="I271">
            <v>43801</v>
          </cell>
          <cell r="J271">
            <v>47.816414000000002</v>
          </cell>
        </row>
        <row r="272">
          <cell r="I272">
            <v>43802</v>
          </cell>
          <cell r="J272">
            <v>47.860905000000002</v>
          </cell>
        </row>
        <row r="273">
          <cell r="I273">
            <v>43803</v>
          </cell>
          <cell r="J273">
            <v>48.296813999999998</v>
          </cell>
        </row>
        <row r="274">
          <cell r="I274">
            <v>43804</v>
          </cell>
          <cell r="J274">
            <v>48.207850999999998</v>
          </cell>
        </row>
        <row r="275">
          <cell r="I275">
            <v>43805</v>
          </cell>
          <cell r="J275">
            <v>48.412457000000003</v>
          </cell>
        </row>
        <row r="276">
          <cell r="I276">
            <v>43808</v>
          </cell>
          <cell r="J276">
            <v>48.101097000000003</v>
          </cell>
        </row>
        <row r="277">
          <cell r="I277">
            <v>43809</v>
          </cell>
          <cell r="J277">
            <v>47.834209000000001</v>
          </cell>
        </row>
        <row r="278">
          <cell r="I278">
            <v>43810</v>
          </cell>
          <cell r="J278">
            <v>47.994343000000001</v>
          </cell>
        </row>
        <row r="279">
          <cell r="I279">
            <v>43811</v>
          </cell>
          <cell r="J279">
            <v>48.163367999999998</v>
          </cell>
        </row>
        <row r="280">
          <cell r="I280">
            <v>43812</v>
          </cell>
          <cell r="J280">
            <v>48.412457000000003</v>
          </cell>
        </row>
        <row r="281">
          <cell r="I281">
            <v>43815</v>
          </cell>
          <cell r="J281">
            <v>48.412457000000003</v>
          </cell>
        </row>
        <row r="282">
          <cell r="I282">
            <v>43816</v>
          </cell>
          <cell r="J282">
            <v>48.412457000000003</v>
          </cell>
        </row>
        <row r="283">
          <cell r="I283">
            <v>43817</v>
          </cell>
          <cell r="J283">
            <v>47.958754999999996</v>
          </cell>
        </row>
        <row r="284">
          <cell r="I284">
            <v>43818</v>
          </cell>
          <cell r="J284">
            <v>48.323493999999997</v>
          </cell>
        </row>
        <row r="285">
          <cell r="I285">
            <v>43819</v>
          </cell>
          <cell r="J285">
            <v>48.901749000000002</v>
          </cell>
        </row>
        <row r="286">
          <cell r="I286">
            <v>43822</v>
          </cell>
          <cell r="J286">
            <v>48.848370000000003</v>
          </cell>
        </row>
        <row r="287">
          <cell r="I287">
            <v>43823</v>
          </cell>
          <cell r="J287">
            <v>48.670444000000003</v>
          </cell>
        </row>
        <row r="288">
          <cell r="I288">
            <v>43825</v>
          </cell>
          <cell r="J288">
            <v>48.946219999999997</v>
          </cell>
        </row>
        <row r="289">
          <cell r="I289">
            <v>43826</v>
          </cell>
          <cell r="J289">
            <v>49.239787999999997</v>
          </cell>
        </row>
        <row r="290">
          <cell r="I290">
            <v>43829</v>
          </cell>
          <cell r="J290">
            <v>49.168629000000003</v>
          </cell>
        </row>
        <row r="291">
          <cell r="I291">
            <v>43830</v>
          </cell>
          <cell r="J291">
            <v>49.239787999999997</v>
          </cell>
        </row>
        <row r="292">
          <cell r="I292">
            <v>43832</v>
          </cell>
          <cell r="J292">
            <v>48.919539999999998</v>
          </cell>
        </row>
        <row r="293">
          <cell r="I293">
            <v>43833</v>
          </cell>
          <cell r="J293">
            <v>48.652645</v>
          </cell>
        </row>
        <row r="294">
          <cell r="I294">
            <v>43836</v>
          </cell>
          <cell r="J294">
            <v>48.634856999999997</v>
          </cell>
        </row>
        <row r="295">
          <cell r="I295">
            <v>43837</v>
          </cell>
          <cell r="J295">
            <v>48.261226999999998</v>
          </cell>
        </row>
        <row r="296">
          <cell r="I296">
            <v>43838</v>
          </cell>
          <cell r="J296">
            <v>48.350189</v>
          </cell>
        </row>
        <row r="297">
          <cell r="I297">
            <v>43839</v>
          </cell>
          <cell r="J297">
            <v>49.230899999999998</v>
          </cell>
        </row>
        <row r="298">
          <cell r="I298">
            <v>43840</v>
          </cell>
          <cell r="J298">
            <v>49.399925000000003</v>
          </cell>
        </row>
        <row r="299">
          <cell r="I299">
            <v>43843</v>
          </cell>
          <cell r="J299">
            <v>49.933689000000001</v>
          </cell>
        </row>
        <row r="300">
          <cell r="I300">
            <v>43844</v>
          </cell>
          <cell r="J300">
            <v>49.818047</v>
          </cell>
        </row>
        <row r="301">
          <cell r="I301">
            <v>43845</v>
          </cell>
          <cell r="J301">
            <v>50.440769000000003</v>
          </cell>
        </row>
        <row r="302">
          <cell r="I302">
            <v>43846</v>
          </cell>
          <cell r="J302">
            <v>50.547522999999998</v>
          </cell>
        </row>
        <row r="303">
          <cell r="I303">
            <v>43847</v>
          </cell>
          <cell r="J303">
            <v>50.654269999999997</v>
          </cell>
        </row>
        <row r="304">
          <cell r="I304">
            <v>43851</v>
          </cell>
          <cell r="J304">
            <v>50.858882999999999</v>
          </cell>
        </row>
        <row r="305">
          <cell r="I305">
            <v>43852</v>
          </cell>
          <cell r="J305">
            <v>51.250304999999997</v>
          </cell>
        </row>
        <row r="306">
          <cell r="I306">
            <v>43853</v>
          </cell>
          <cell r="J306">
            <v>51.446026000000003</v>
          </cell>
        </row>
        <row r="307">
          <cell r="I307">
            <v>43854</v>
          </cell>
          <cell r="J307">
            <v>51.312579999999997</v>
          </cell>
        </row>
        <row r="308">
          <cell r="I308">
            <v>43857</v>
          </cell>
          <cell r="J308">
            <v>51.134663000000003</v>
          </cell>
        </row>
        <row r="309">
          <cell r="I309">
            <v>43858</v>
          </cell>
          <cell r="J309">
            <v>50.716540999999999</v>
          </cell>
        </row>
        <row r="310">
          <cell r="I310">
            <v>43859</v>
          </cell>
          <cell r="J310">
            <v>50.716540999999999</v>
          </cell>
        </row>
        <row r="311">
          <cell r="I311">
            <v>43860</v>
          </cell>
          <cell r="J311">
            <v>52.362319999999997</v>
          </cell>
        </row>
        <row r="312">
          <cell r="I312">
            <v>43861</v>
          </cell>
          <cell r="J312">
            <v>51.953102000000001</v>
          </cell>
        </row>
        <row r="313">
          <cell r="I313">
            <v>43864</v>
          </cell>
          <cell r="J313">
            <v>52.113232000000004</v>
          </cell>
        </row>
        <row r="314">
          <cell r="I314">
            <v>43865</v>
          </cell>
          <cell r="J314">
            <v>52.344527999999997</v>
          </cell>
        </row>
        <row r="315">
          <cell r="I315">
            <v>43866</v>
          </cell>
          <cell r="J315">
            <v>52.353428000000001</v>
          </cell>
        </row>
        <row r="316">
          <cell r="I316">
            <v>43867</v>
          </cell>
          <cell r="J316">
            <v>52.477969999999999</v>
          </cell>
        </row>
        <row r="317">
          <cell r="I317">
            <v>43868</v>
          </cell>
          <cell r="J317">
            <v>52.655884</v>
          </cell>
        </row>
        <row r="318">
          <cell r="I318">
            <v>43871</v>
          </cell>
          <cell r="J318">
            <v>53.154063999999998</v>
          </cell>
        </row>
        <row r="319">
          <cell r="I319">
            <v>43872</v>
          </cell>
          <cell r="J319">
            <v>53.011733999999997</v>
          </cell>
        </row>
        <row r="320">
          <cell r="I320">
            <v>43873</v>
          </cell>
          <cell r="J320">
            <v>52.851604000000002</v>
          </cell>
        </row>
        <row r="321">
          <cell r="I321">
            <v>43874</v>
          </cell>
          <cell r="J321">
            <v>53.029518000000003</v>
          </cell>
        </row>
        <row r="322">
          <cell r="I322">
            <v>43875</v>
          </cell>
          <cell r="J322">
            <v>53.331992999999997</v>
          </cell>
        </row>
        <row r="323">
          <cell r="I323">
            <v>43879</v>
          </cell>
          <cell r="J323">
            <v>52.958354999999997</v>
          </cell>
        </row>
        <row r="324">
          <cell r="I324">
            <v>43880</v>
          </cell>
          <cell r="J324">
            <v>53.171855999999998</v>
          </cell>
        </row>
        <row r="325">
          <cell r="I325">
            <v>43881</v>
          </cell>
          <cell r="J325">
            <v>53.127377000000003</v>
          </cell>
        </row>
        <row r="326">
          <cell r="I326">
            <v>43882</v>
          </cell>
          <cell r="J326">
            <v>53.492119000000002</v>
          </cell>
        </row>
        <row r="327">
          <cell r="I327">
            <v>43885</v>
          </cell>
          <cell r="J327">
            <v>52.175499000000002</v>
          </cell>
        </row>
        <row r="328">
          <cell r="I328">
            <v>43886</v>
          </cell>
          <cell r="J328">
            <v>51.437122000000002</v>
          </cell>
        </row>
        <row r="329">
          <cell r="I329">
            <v>43887</v>
          </cell>
          <cell r="J329">
            <v>51.241413000000001</v>
          </cell>
        </row>
        <row r="330">
          <cell r="I330">
            <v>43888</v>
          </cell>
          <cell r="J330">
            <v>48.866160999999998</v>
          </cell>
        </row>
        <row r="331">
          <cell r="I331">
            <v>43889</v>
          </cell>
          <cell r="J331">
            <v>47.585121000000001</v>
          </cell>
        </row>
        <row r="332">
          <cell r="I332">
            <v>43892</v>
          </cell>
          <cell r="J332">
            <v>49.746872000000003</v>
          </cell>
        </row>
        <row r="333">
          <cell r="I333">
            <v>43893</v>
          </cell>
          <cell r="J333">
            <v>49.871417999999998</v>
          </cell>
        </row>
        <row r="334">
          <cell r="I334">
            <v>43894</v>
          </cell>
          <cell r="J334">
            <v>52.415688000000003</v>
          </cell>
        </row>
        <row r="335">
          <cell r="I335">
            <v>43895</v>
          </cell>
          <cell r="J335">
            <v>50.476357</v>
          </cell>
        </row>
        <row r="336">
          <cell r="I336">
            <v>43896</v>
          </cell>
          <cell r="J336">
            <v>49.159725000000002</v>
          </cell>
        </row>
        <row r="337">
          <cell r="I337">
            <v>43899</v>
          </cell>
          <cell r="J337">
            <v>46.135066999999999</v>
          </cell>
        </row>
        <row r="338">
          <cell r="I338">
            <v>43900</v>
          </cell>
          <cell r="J338">
            <v>47.736359</v>
          </cell>
        </row>
        <row r="339">
          <cell r="I339">
            <v>43901</v>
          </cell>
          <cell r="J339">
            <v>46.446423000000003</v>
          </cell>
        </row>
        <row r="340">
          <cell r="I340">
            <v>43902</v>
          </cell>
          <cell r="J340">
            <v>41.953910999999998</v>
          </cell>
        </row>
        <row r="341">
          <cell r="I341">
            <v>43903</v>
          </cell>
          <cell r="J341">
            <v>43.497456</v>
          </cell>
        </row>
        <row r="342">
          <cell r="I342">
            <v>43906</v>
          </cell>
          <cell r="J342">
            <v>40.616768</v>
          </cell>
        </row>
        <row r="343">
          <cell r="I343">
            <v>43907</v>
          </cell>
          <cell r="J343">
            <v>42.339790000000001</v>
          </cell>
        </row>
        <row r="344">
          <cell r="I344">
            <v>43908</v>
          </cell>
          <cell r="J344">
            <v>40.248817000000003</v>
          </cell>
        </row>
        <row r="345">
          <cell r="I345">
            <v>43909</v>
          </cell>
          <cell r="J345">
            <v>37.538651000000002</v>
          </cell>
        </row>
        <row r="346">
          <cell r="I346">
            <v>43910</v>
          </cell>
          <cell r="J346">
            <v>34.370792000000002</v>
          </cell>
        </row>
        <row r="347">
          <cell r="I347">
            <v>43913</v>
          </cell>
          <cell r="J347">
            <v>33.706707000000002</v>
          </cell>
        </row>
        <row r="348">
          <cell r="I348">
            <v>43914</v>
          </cell>
          <cell r="J348">
            <v>35.402816999999999</v>
          </cell>
        </row>
        <row r="349">
          <cell r="I349">
            <v>43915</v>
          </cell>
          <cell r="J349">
            <v>37.341225000000001</v>
          </cell>
        </row>
        <row r="350">
          <cell r="I350">
            <v>43916</v>
          </cell>
          <cell r="J350">
            <v>39.746284000000003</v>
          </cell>
        </row>
        <row r="351">
          <cell r="I351">
            <v>43917</v>
          </cell>
          <cell r="J351">
            <v>38.418106000000002</v>
          </cell>
        </row>
        <row r="352">
          <cell r="I352">
            <v>43920</v>
          </cell>
          <cell r="J352">
            <v>40.383442000000002</v>
          </cell>
        </row>
        <row r="353">
          <cell r="I353">
            <v>43921</v>
          </cell>
          <cell r="J353">
            <v>39.710380999999998</v>
          </cell>
        </row>
        <row r="354">
          <cell r="I354">
            <v>43922</v>
          </cell>
          <cell r="J354">
            <v>37.798896999999997</v>
          </cell>
        </row>
        <row r="355">
          <cell r="I355">
            <v>43923</v>
          </cell>
          <cell r="J355">
            <v>39.441158000000001</v>
          </cell>
        </row>
        <row r="356">
          <cell r="I356">
            <v>43924</v>
          </cell>
          <cell r="J356">
            <v>39.333472999999998</v>
          </cell>
        </row>
        <row r="357">
          <cell r="I357">
            <v>43927</v>
          </cell>
          <cell r="J357">
            <v>41.882111000000002</v>
          </cell>
        </row>
        <row r="358">
          <cell r="I358">
            <v>43928</v>
          </cell>
          <cell r="J358">
            <v>41.738522000000003</v>
          </cell>
        </row>
        <row r="359">
          <cell r="I359">
            <v>43929</v>
          </cell>
          <cell r="J359">
            <v>42.914138999999999</v>
          </cell>
        </row>
        <row r="360">
          <cell r="I360">
            <v>43930</v>
          </cell>
          <cell r="J360">
            <v>43.973075999999999</v>
          </cell>
        </row>
        <row r="361">
          <cell r="I361">
            <v>43934</v>
          </cell>
          <cell r="J361">
            <v>42.115433000000003</v>
          </cell>
        </row>
        <row r="362">
          <cell r="I362">
            <v>43935</v>
          </cell>
          <cell r="J362">
            <v>43.901287000000004</v>
          </cell>
        </row>
        <row r="363">
          <cell r="I363">
            <v>43936</v>
          </cell>
          <cell r="J363">
            <v>42.725676999999997</v>
          </cell>
        </row>
        <row r="364">
          <cell r="I364">
            <v>43937</v>
          </cell>
          <cell r="J364">
            <v>42.268008999999999</v>
          </cell>
        </row>
        <row r="365">
          <cell r="I365">
            <v>43938</v>
          </cell>
          <cell r="J365">
            <v>43.129517</v>
          </cell>
        </row>
        <row r="366">
          <cell r="I366">
            <v>43941</v>
          </cell>
          <cell r="J366">
            <v>41.756473999999997</v>
          </cell>
        </row>
        <row r="367">
          <cell r="I367">
            <v>43942</v>
          </cell>
          <cell r="J367">
            <v>40.724460999999998</v>
          </cell>
        </row>
        <row r="368">
          <cell r="I368">
            <v>43943</v>
          </cell>
          <cell r="J368">
            <v>40.993682999999997</v>
          </cell>
        </row>
        <row r="369">
          <cell r="I369">
            <v>43944</v>
          </cell>
          <cell r="J369">
            <v>40.446255000000001</v>
          </cell>
        </row>
        <row r="370">
          <cell r="I370">
            <v>43945</v>
          </cell>
          <cell r="J370">
            <v>40.769325000000002</v>
          </cell>
        </row>
        <row r="371">
          <cell r="I371">
            <v>43948</v>
          </cell>
          <cell r="J371">
            <v>41.980826999999998</v>
          </cell>
        </row>
        <row r="372">
          <cell r="I372">
            <v>43949</v>
          </cell>
          <cell r="J372">
            <v>41.944935000000001</v>
          </cell>
        </row>
        <row r="373">
          <cell r="I373">
            <v>43950</v>
          </cell>
          <cell r="J373">
            <v>42.285946000000003</v>
          </cell>
        </row>
        <row r="374">
          <cell r="I374">
            <v>43951</v>
          </cell>
          <cell r="J374">
            <v>41.182136999999997</v>
          </cell>
        </row>
        <row r="375">
          <cell r="I375">
            <v>43952</v>
          </cell>
          <cell r="J375">
            <v>40.921878999999997</v>
          </cell>
        </row>
        <row r="376">
          <cell r="I376">
            <v>43955</v>
          </cell>
          <cell r="J376">
            <v>40.509079</v>
          </cell>
        </row>
        <row r="377">
          <cell r="I377">
            <v>43956</v>
          </cell>
          <cell r="J377">
            <v>40.742401000000001</v>
          </cell>
        </row>
        <row r="378">
          <cell r="I378">
            <v>43957</v>
          </cell>
          <cell r="J378">
            <v>40.159087999999997</v>
          </cell>
        </row>
        <row r="379">
          <cell r="I379">
            <v>43958</v>
          </cell>
          <cell r="J379">
            <v>40.024475000000002</v>
          </cell>
        </row>
        <row r="380">
          <cell r="I380">
            <v>43959</v>
          </cell>
          <cell r="J380">
            <v>41.379565999999997</v>
          </cell>
        </row>
        <row r="381">
          <cell r="I381">
            <v>43962</v>
          </cell>
          <cell r="J381">
            <v>40.868046</v>
          </cell>
        </row>
        <row r="382">
          <cell r="I382">
            <v>43963</v>
          </cell>
          <cell r="J382">
            <v>40.221905</v>
          </cell>
        </row>
        <row r="383">
          <cell r="I383">
            <v>43964</v>
          </cell>
          <cell r="J383">
            <v>39.432178</v>
          </cell>
        </row>
        <row r="384">
          <cell r="I384">
            <v>43965</v>
          </cell>
          <cell r="J384">
            <v>39.216811999999997</v>
          </cell>
        </row>
        <row r="385">
          <cell r="I385">
            <v>43966</v>
          </cell>
          <cell r="J385">
            <v>38.821944999999999</v>
          </cell>
        </row>
        <row r="386">
          <cell r="I386">
            <v>43969</v>
          </cell>
          <cell r="J386">
            <v>40.356524999999998</v>
          </cell>
        </row>
        <row r="387">
          <cell r="I387">
            <v>43970</v>
          </cell>
          <cell r="J387">
            <v>39.970638000000001</v>
          </cell>
        </row>
        <row r="388">
          <cell r="I388">
            <v>43971</v>
          </cell>
          <cell r="J388">
            <v>41.182136999999997</v>
          </cell>
        </row>
        <row r="389">
          <cell r="I389">
            <v>43972</v>
          </cell>
          <cell r="J389">
            <v>40.535998999999997</v>
          </cell>
        </row>
        <row r="390">
          <cell r="I390">
            <v>43973</v>
          </cell>
          <cell r="J390">
            <v>40.410358000000002</v>
          </cell>
        </row>
        <row r="391">
          <cell r="I391">
            <v>43977</v>
          </cell>
          <cell r="J391">
            <v>41.361618</v>
          </cell>
        </row>
        <row r="392">
          <cell r="I392">
            <v>43978</v>
          </cell>
          <cell r="J392">
            <v>41.935951000000003</v>
          </cell>
        </row>
        <row r="393">
          <cell r="I393">
            <v>43979</v>
          </cell>
          <cell r="J393">
            <v>42.259022000000002</v>
          </cell>
        </row>
        <row r="394">
          <cell r="I394">
            <v>43980</v>
          </cell>
          <cell r="J394">
            <v>41.891086999999999</v>
          </cell>
        </row>
        <row r="395">
          <cell r="I395">
            <v>43983</v>
          </cell>
          <cell r="J395">
            <v>42.169280999999998</v>
          </cell>
        </row>
        <row r="396">
          <cell r="I396">
            <v>43984</v>
          </cell>
          <cell r="J396">
            <v>42.088520000000003</v>
          </cell>
        </row>
        <row r="397">
          <cell r="I397">
            <v>43985</v>
          </cell>
          <cell r="J397">
            <v>42.985923999999997</v>
          </cell>
        </row>
        <row r="398">
          <cell r="I398">
            <v>43986</v>
          </cell>
          <cell r="J398">
            <v>43.003872000000001</v>
          </cell>
        </row>
        <row r="399">
          <cell r="I399">
            <v>43987</v>
          </cell>
          <cell r="J399">
            <v>44.053848000000002</v>
          </cell>
        </row>
        <row r="400">
          <cell r="I400">
            <v>43990</v>
          </cell>
          <cell r="J400">
            <v>44.735869999999998</v>
          </cell>
        </row>
        <row r="401">
          <cell r="I401">
            <v>43991</v>
          </cell>
          <cell r="J401">
            <v>43.973075999999999</v>
          </cell>
        </row>
        <row r="402">
          <cell r="I402">
            <v>43992</v>
          </cell>
          <cell r="J402">
            <v>43.632061</v>
          </cell>
        </row>
        <row r="403">
          <cell r="I403">
            <v>43993</v>
          </cell>
          <cell r="J403">
            <v>40.868046</v>
          </cell>
        </row>
        <row r="404">
          <cell r="I404">
            <v>43994</v>
          </cell>
          <cell r="J404">
            <v>41.293652000000002</v>
          </cell>
        </row>
        <row r="405">
          <cell r="I405">
            <v>43997</v>
          </cell>
          <cell r="J405">
            <v>41.927546999999997</v>
          </cell>
        </row>
        <row r="406">
          <cell r="I406">
            <v>43998</v>
          </cell>
          <cell r="J406">
            <v>42.353164999999997</v>
          </cell>
        </row>
        <row r="407">
          <cell r="I407">
            <v>43999</v>
          </cell>
          <cell r="J407">
            <v>42.181103</v>
          </cell>
        </row>
        <row r="408">
          <cell r="I408">
            <v>44000</v>
          </cell>
          <cell r="J408">
            <v>42.552382999999999</v>
          </cell>
        </row>
        <row r="409">
          <cell r="I409">
            <v>44001</v>
          </cell>
          <cell r="J409">
            <v>41.673991999999998</v>
          </cell>
        </row>
        <row r="410">
          <cell r="I410">
            <v>44004</v>
          </cell>
          <cell r="J410">
            <v>41.420425000000002</v>
          </cell>
        </row>
        <row r="411">
          <cell r="I411">
            <v>44005</v>
          </cell>
          <cell r="J411">
            <v>41.329880000000003</v>
          </cell>
        </row>
        <row r="412">
          <cell r="I412">
            <v>44006</v>
          </cell>
          <cell r="J412">
            <v>40.433368999999999</v>
          </cell>
        </row>
        <row r="413">
          <cell r="I413">
            <v>44007</v>
          </cell>
          <cell r="J413">
            <v>40.686931999999999</v>
          </cell>
        </row>
        <row r="414">
          <cell r="I414">
            <v>44008</v>
          </cell>
          <cell r="J414">
            <v>39.455356999999999</v>
          </cell>
        </row>
        <row r="415">
          <cell r="I415">
            <v>44011</v>
          </cell>
          <cell r="J415">
            <v>40.170757000000002</v>
          </cell>
        </row>
        <row r="416">
          <cell r="I416">
            <v>44012</v>
          </cell>
          <cell r="J416">
            <v>40.460540999999999</v>
          </cell>
        </row>
        <row r="417">
          <cell r="I417">
            <v>44013</v>
          </cell>
          <cell r="J417">
            <v>40.587318000000003</v>
          </cell>
        </row>
        <row r="418">
          <cell r="I418">
            <v>44014</v>
          </cell>
          <cell r="J418">
            <v>40.641658999999997</v>
          </cell>
        </row>
        <row r="419">
          <cell r="I419">
            <v>44018</v>
          </cell>
          <cell r="J419">
            <v>40.958590999999998</v>
          </cell>
        </row>
        <row r="420">
          <cell r="I420">
            <v>44019</v>
          </cell>
          <cell r="J420">
            <v>40.940491000000002</v>
          </cell>
        </row>
        <row r="421">
          <cell r="I421">
            <v>44020</v>
          </cell>
          <cell r="J421">
            <v>40.813709000000003</v>
          </cell>
        </row>
        <row r="422">
          <cell r="I422">
            <v>44021</v>
          </cell>
          <cell r="J422">
            <v>39.763260000000002</v>
          </cell>
        </row>
        <row r="423">
          <cell r="I423">
            <v>44022</v>
          </cell>
          <cell r="J423">
            <v>40.886150000000001</v>
          </cell>
        </row>
        <row r="424">
          <cell r="I424">
            <v>44025</v>
          </cell>
          <cell r="J424">
            <v>40.976711000000002</v>
          </cell>
        </row>
        <row r="425">
          <cell r="I425">
            <v>44026</v>
          </cell>
          <cell r="J425">
            <v>41.538162</v>
          </cell>
        </row>
        <row r="426">
          <cell r="I426">
            <v>44027</v>
          </cell>
          <cell r="J426">
            <v>42.018112000000002</v>
          </cell>
        </row>
        <row r="427">
          <cell r="I427">
            <v>44028</v>
          </cell>
          <cell r="J427">
            <v>41.791718000000003</v>
          </cell>
        </row>
        <row r="428">
          <cell r="I428">
            <v>44029</v>
          </cell>
          <cell r="J428">
            <v>42.398445000000002</v>
          </cell>
        </row>
        <row r="429">
          <cell r="I429">
            <v>44032</v>
          </cell>
          <cell r="J429">
            <v>41.764541999999999</v>
          </cell>
        </row>
        <row r="430">
          <cell r="I430">
            <v>44033</v>
          </cell>
          <cell r="J430">
            <v>42.742558000000002</v>
          </cell>
        </row>
        <row r="431">
          <cell r="I431">
            <v>44034</v>
          </cell>
          <cell r="J431">
            <v>43.901676000000002</v>
          </cell>
        </row>
        <row r="432">
          <cell r="I432">
            <v>44035</v>
          </cell>
          <cell r="J432">
            <v>43.720565999999998</v>
          </cell>
        </row>
        <row r="433">
          <cell r="I433">
            <v>44036</v>
          </cell>
          <cell r="J433">
            <v>43.910732000000003</v>
          </cell>
        </row>
        <row r="434">
          <cell r="I434">
            <v>44039</v>
          </cell>
          <cell r="J434">
            <v>43.901676000000002</v>
          </cell>
        </row>
        <row r="435">
          <cell r="I435">
            <v>44040</v>
          </cell>
          <cell r="J435">
            <v>43.630004999999997</v>
          </cell>
        </row>
        <row r="436">
          <cell r="I436">
            <v>44041</v>
          </cell>
          <cell r="J436">
            <v>43.485118999999997</v>
          </cell>
        </row>
        <row r="437">
          <cell r="I437">
            <v>44042</v>
          </cell>
          <cell r="J437">
            <v>43.186275000000002</v>
          </cell>
        </row>
        <row r="438">
          <cell r="I438">
            <v>44043</v>
          </cell>
          <cell r="J438">
            <v>42.778782</v>
          </cell>
        </row>
        <row r="439">
          <cell r="I439">
            <v>44046</v>
          </cell>
          <cell r="J439">
            <v>41.927546999999997</v>
          </cell>
        </row>
        <row r="440">
          <cell r="I440">
            <v>44047</v>
          </cell>
          <cell r="J440">
            <v>42.280715999999998</v>
          </cell>
        </row>
        <row r="441">
          <cell r="I441">
            <v>44048</v>
          </cell>
          <cell r="J441">
            <v>42.760669999999998</v>
          </cell>
        </row>
        <row r="442">
          <cell r="I442">
            <v>44049</v>
          </cell>
          <cell r="J442">
            <v>42.996116999999998</v>
          </cell>
        </row>
        <row r="443">
          <cell r="I443">
            <v>44050</v>
          </cell>
          <cell r="J443">
            <v>43.285888999999997</v>
          </cell>
        </row>
        <row r="444">
          <cell r="I444">
            <v>44053</v>
          </cell>
          <cell r="J444">
            <v>43.213448</v>
          </cell>
        </row>
        <row r="445">
          <cell r="I445">
            <v>44054</v>
          </cell>
          <cell r="J445">
            <v>43.403618000000002</v>
          </cell>
        </row>
        <row r="446">
          <cell r="I446">
            <v>44055</v>
          </cell>
          <cell r="J446">
            <v>43.856400000000001</v>
          </cell>
        </row>
        <row r="447">
          <cell r="I447">
            <v>44056</v>
          </cell>
          <cell r="J447">
            <v>43.811123000000002</v>
          </cell>
        </row>
        <row r="448">
          <cell r="I448">
            <v>44057</v>
          </cell>
          <cell r="J448">
            <v>43.874516</v>
          </cell>
        </row>
        <row r="449">
          <cell r="I449">
            <v>44060</v>
          </cell>
          <cell r="J449">
            <v>43.657173</v>
          </cell>
        </row>
        <row r="450">
          <cell r="I450">
            <v>44061</v>
          </cell>
          <cell r="J450">
            <v>43.847340000000003</v>
          </cell>
        </row>
        <row r="451">
          <cell r="I451">
            <v>44062</v>
          </cell>
          <cell r="J451">
            <v>42.896503000000003</v>
          </cell>
        </row>
        <row r="452">
          <cell r="I452">
            <v>44063</v>
          </cell>
          <cell r="J452">
            <v>42.878383999999997</v>
          </cell>
        </row>
        <row r="453">
          <cell r="I453">
            <v>44064</v>
          </cell>
          <cell r="J453">
            <v>42.815002</v>
          </cell>
        </row>
        <row r="454">
          <cell r="I454">
            <v>44067</v>
          </cell>
          <cell r="J454">
            <v>43.439841999999999</v>
          </cell>
        </row>
        <row r="455">
          <cell r="I455">
            <v>44068</v>
          </cell>
          <cell r="J455">
            <v>43.385502000000002</v>
          </cell>
        </row>
        <row r="456">
          <cell r="I456">
            <v>44069</v>
          </cell>
          <cell r="J456">
            <v>43.611888999999998</v>
          </cell>
        </row>
        <row r="457">
          <cell r="I457">
            <v>44070</v>
          </cell>
          <cell r="J457">
            <v>43.675282000000003</v>
          </cell>
        </row>
        <row r="458">
          <cell r="I458">
            <v>44071</v>
          </cell>
          <cell r="J458">
            <v>45.124186999999999</v>
          </cell>
        </row>
        <row r="459">
          <cell r="I459">
            <v>44074</v>
          </cell>
          <cell r="J459">
            <v>44.852508999999998</v>
          </cell>
        </row>
        <row r="460">
          <cell r="I460">
            <v>44075</v>
          </cell>
          <cell r="J460">
            <v>44.481236000000003</v>
          </cell>
        </row>
        <row r="461">
          <cell r="I461">
            <v>44076</v>
          </cell>
          <cell r="J461">
            <v>46.355755000000002</v>
          </cell>
        </row>
        <row r="462">
          <cell r="I462">
            <v>44077</v>
          </cell>
          <cell r="J462">
            <v>45.712795</v>
          </cell>
        </row>
        <row r="463">
          <cell r="I463">
            <v>44078</v>
          </cell>
          <cell r="J463">
            <v>46.219920999999999</v>
          </cell>
        </row>
        <row r="464">
          <cell r="I464">
            <v>44082</v>
          </cell>
          <cell r="J464">
            <v>45.106079000000001</v>
          </cell>
        </row>
        <row r="465">
          <cell r="I465">
            <v>44083</v>
          </cell>
          <cell r="J465">
            <v>45.450187999999997</v>
          </cell>
        </row>
        <row r="466">
          <cell r="I466">
            <v>44084</v>
          </cell>
          <cell r="J466">
            <v>45.278129999999997</v>
          </cell>
        </row>
        <row r="467">
          <cell r="I467">
            <v>44085</v>
          </cell>
          <cell r="J467">
            <v>46.238028999999997</v>
          </cell>
        </row>
        <row r="468">
          <cell r="I468">
            <v>44088</v>
          </cell>
          <cell r="J468">
            <v>46.292805000000001</v>
          </cell>
        </row>
        <row r="469">
          <cell r="I469">
            <v>44089</v>
          </cell>
          <cell r="J469">
            <v>46.603180000000002</v>
          </cell>
        </row>
        <row r="470">
          <cell r="I470">
            <v>44090</v>
          </cell>
          <cell r="J470">
            <v>46.365828999999998</v>
          </cell>
        </row>
        <row r="471">
          <cell r="I471">
            <v>44091</v>
          </cell>
          <cell r="J471">
            <v>46.146735999999997</v>
          </cell>
        </row>
        <row r="472">
          <cell r="I472">
            <v>44092</v>
          </cell>
          <cell r="J472">
            <v>46.05545</v>
          </cell>
        </row>
        <row r="473">
          <cell r="I473">
            <v>44095</v>
          </cell>
          <cell r="J473">
            <v>44.813915000000001</v>
          </cell>
        </row>
        <row r="474">
          <cell r="I474">
            <v>44096</v>
          </cell>
          <cell r="J474">
            <v>45.334269999999997</v>
          </cell>
        </row>
        <row r="475">
          <cell r="I475">
            <v>44097</v>
          </cell>
          <cell r="J475">
            <v>44.010567000000002</v>
          </cell>
        </row>
        <row r="476">
          <cell r="I476">
            <v>44098</v>
          </cell>
          <cell r="J476">
            <v>44.457886000000002</v>
          </cell>
        </row>
        <row r="477">
          <cell r="I477">
            <v>44099</v>
          </cell>
          <cell r="J477">
            <v>44.476146999999997</v>
          </cell>
        </row>
        <row r="478">
          <cell r="I478">
            <v>44102</v>
          </cell>
          <cell r="J478">
            <v>44.987361999999997</v>
          </cell>
        </row>
        <row r="479">
          <cell r="I479">
            <v>44103</v>
          </cell>
          <cell r="J479">
            <v>44.658721999999997</v>
          </cell>
        </row>
        <row r="480">
          <cell r="I480">
            <v>44104</v>
          </cell>
          <cell r="J480">
            <v>45.069522999999997</v>
          </cell>
        </row>
        <row r="481">
          <cell r="I481">
            <v>44105</v>
          </cell>
          <cell r="J481">
            <v>44.896079999999998</v>
          </cell>
        </row>
        <row r="482">
          <cell r="I482">
            <v>44106</v>
          </cell>
          <cell r="J482">
            <v>45.060397999999999</v>
          </cell>
        </row>
        <row r="483">
          <cell r="I483">
            <v>44109</v>
          </cell>
          <cell r="J483">
            <v>45.078654999999998</v>
          </cell>
        </row>
        <row r="484">
          <cell r="I484">
            <v>44110</v>
          </cell>
          <cell r="J484">
            <v>44.676983</v>
          </cell>
        </row>
        <row r="485">
          <cell r="I485">
            <v>44111</v>
          </cell>
          <cell r="J485">
            <v>45.242977000000003</v>
          </cell>
        </row>
        <row r="486">
          <cell r="I486">
            <v>44112</v>
          </cell>
          <cell r="J486">
            <v>46.064574999999998</v>
          </cell>
        </row>
        <row r="487">
          <cell r="I487">
            <v>44113</v>
          </cell>
          <cell r="J487">
            <v>46.38409</v>
          </cell>
        </row>
        <row r="488">
          <cell r="I488">
            <v>44116</v>
          </cell>
          <cell r="J488">
            <v>46.639709000000003</v>
          </cell>
        </row>
        <row r="489">
          <cell r="I489">
            <v>44117</v>
          </cell>
          <cell r="J489">
            <v>45.845486000000001</v>
          </cell>
        </row>
        <row r="490">
          <cell r="I490">
            <v>44118</v>
          </cell>
          <cell r="J490">
            <v>45.754196</v>
          </cell>
        </row>
        <row r="491">
          <cell r="I491">
            <v>44119</v>
          </cell>
          <cell r="J491">
            <v>45.635520999999997</v>
          </cell>
        </row>
        <row r="492">
          <cell r="I492">
            <v>44120</v>
          </cell>
          <cell r="J492">
            <v>45.672030999999997</v>
          </cell>
        </row>
        <row r="493">
          <cell r="I493">
            <v>44123</v>
          </cell>
          <cell r="J493">
            <v>45.297749000000003</v>
          </cell>
        </row>
        <row r="494">
          <cell r="I494">
            <v>44124</v>
          </cell>
          <cell r="J494">
            <v>45.872867999999997</v>
          </cell>
        </row>
        <row r="495">
          <cell r="I495">
            <v>44125</v>
          </cell>
          <cell r="J495">
            <v>45.635520999999997</v>
          </cell>
        </row>
        <row r="496">
          <cell r="I496">
            <v>44126</v>
          </cell>
          <cell r="J496">
            <v>46.265411</v>
          </cell>
        </row>
        <row r="497">
          <cell r="I497">
            <v>44127</v>
          </cell>
          <cell r="J497">
            <v>46.119357999999998</v>
          </cell>
        </row>
        <row r="498">
          <cell r="I498">
            <v>44130</v>
          </cell>
          <cell r="J498">
            <v>45.462066999999998</v>
          </cell>
        </row>
        <row r="499">
          <cell r="I499">
            <v>44131</v>
          </cell>
          <cell r="J499">
            <v>45.553359999999998</v>
          </cell>
        </row>
        <row r="500">
          <cell r="I500">
            <v>44132</v>
          </cell>
          <cell r="J500">
            <v>43.782344999999999</v>
          </cell>
        </row>
        <row r="501">
          <cell r="I501">
            <v>44133</v>
          </cell>
          <cell r="J501">
            <v>43.837119999999999</v>
          </cell>
        </row>
        <row r="502">
          <cell r="I502">
            <v>44134</v>
          </cell>
          <cell r="J502">
            <v>43.873638</v>
          </cell>
        </row>
        <row r="503">
          <cell r="I503">
            <v>44137</v>
          </cell>
          <cell r="J503">
            <v>44.384853</v>
          </cell>
        </row>
        <row r="504">
          <cell r="I504">
            <v>44138</v>
          </cell>
          <cell r="J504">
            <v>45.051270000000002</v>
          </cell>
        </row>
        <row r="505">
          <cell r="I505">
            <v>44139</v>
          </cell>
          <cell r="J505">
            <v>44.886944</v>
          </cell>
        </row>
        <row r="506">
          <cell r="I506">
            <v>44140</v>
          </cell>
          <cell r="J506">
            <v>45.133423000000001</v>
          </cell>
        </row>
        <row r="507">
          <cell r="I507">
            <v>44141</v>
          </cell>
          <cell r="J507">
            <v>45.142558999999999</v>
          </cell>
        </row>
        <row r="508">
          <cell r="I508">
            <v>44144</v>
          </cell>
          <cell r="J508">
            <v>47.990783999999998</v>
          </cell>
        </row>
        <row r="509">
          <cell r="I509">
            <v>44145</v>
          </cell>
          <cell r="J509">
            <v>49.277965999999999</v>
          </cell>
        </row>
        <row r="510">
          <cell r="I510">
            <v>44146</v>
          </cell>
          <cell r="J510">
            <v>48.912807000000001</v>
          </cell>
        </row>
        <row r="511">
          <cell r="I511">
            <v>44147</v>
          </cell>
          <cell r="J511">
            <v>48.392456000000003</v>
          </cell>
        </row>
        <row r="512">
          <cell r="I512">
            <v>44148</v>
          </cell>
          <cell r="J512">
            <v>48.794125000000001</v>
          </cell>
        </row>
        <row r="513">
          <cell r="I513">
            <v>44151</v>
          </cell>
          <cell r="J513">
            <v>49.159278999999998</v>
          </cell>
        </row>
        <row r="514">
          <cell r="I514">
            <v>44152</v>
          </cell>
          <cell r="J514">
            <v>49.004100999999999</v>
          </cell>
        </row>
        <row r="515">
          <cell r="I515">
            <v>44153</v>
          </cell>
          <cell r="J515">
            <v>48.027298000000002</v>
          </cell>
        </row>
        <row r="516">
          <cell r="I516">
            <v>44154</v>
          </cell>
          <cell r="J516">
            <v>48.502003000000002</v>
          </cell>
        </row>
        <row r="517">
          <cell r="I517">
            <v>44155</v>
          </cell>
          <cell r="J517">
            <v>48.082062000000001</v>
          </cell>
        </row>
        <row r="518">
          <cell r="I518">
            <v>44158</v>
          </cell>
          <cell r="J518">
            <v>48.091197999999999</v>
          </cell>
        </row>
        <row r="519">
          <cell r="I519">
            <v>44159</v>
          </cell>
          <cell r="J519">
            <v>48.584167000000001</v>
          </cell>
        </row>
        <row r="520">
          <cell r="I520">
            <v>44160</v>
          </cell>
          <cell r="J520">
            <v>48.319423999999998</v>
          </cell>
        </row>
        <row r="521">
          <cell r="I521">
            <v>44162</v>
          </cell>
          <cell r="J521">
            <v>48.109454999999997</v>
          </cell>
        </row>
        <row r="522">
          <cell r="I522">
            <v>44165</v>
          </cell>
          <cell r="J522">
            <v>47.474625000000003</v>
          </cell>
        </row>
        <row r="523">
          <cell r="I523">
            <v>44166</v>
          </cell>
          <cell r="J523">
            <v>47.879435999999998</v>
          </cell>
        </row>
        <row r="524">
          <cell r="I524">
            <v>44167</v>
          </cell>
          <cell r="J524">
            <v>47.943848000000003</v>
          </cell>
        </row>
        <row r="525">
          <cell r="I525">
            <v>44168</v>
          </cell>
          <cell r="J525">
            <v>48.560287000000002</v>
          </cell>
        </row>
        <row r="526">
          <cell r="I526">
            <v>44169</v>
          </cell>
          <cell r="J526">
            <v>49.544730999999999</v>
          </cell>
        </row>
        <row r="527">
          <cell r="I527">
            <v>44172</v>
          </cell>
          <cell r="J527">
            <v>48.753489999999999</v>
          </cell>
        </row>
        <row r="528">
          <cell r="I528">
            <v>44173</v>
          </cell>
          <cell r="J528">
            <v>48.928299000000003</v>
          </cell>
        </row>
        <row r="529">
          <cell r="I529">
            <v>44174</v>
          </cell>
          <cell r="J529">
            <v>49.066307000000002</v>
          </cell>
        </row>
        <row r="530">
          <cell r="I530">
            <v>44175</v>
          </cell>
          <cell r="J530">
            <v>48.808697000000002</v>
          </cell>
        </row>
        <row r="531">
          <cell r="I531">
            <v>44176</v>
          </cell>
          <cell r="J531">
            <v>49.084708999999997</v>
          </cell>
        </row>
        <row r="532">
          <cell r="I532">
            <v>44179</v>
          </cell>
          <cell r="J532">
            <v>49.011111999999997</v>
          </cell>
        </row>
        <row r="533">
          <cell r="I533">
            <v>44180</v>
          </cell>
          <cell r="J533">
            <v>49.535530000000001</v>
          </cell>
        </row>
        <row r="534">
          <cell r="I534">
            <v>44181</v>
          </cell>
          <cell r="J534">
            <v>48.817894000000003</v>
          </cell>
        </row>
        <row r="535">
          <cell r="I535">
            <v>44182</v>
          </cell>
          <cell r="J535">
            <v>49.011111999999997</v>
          </cell>
        </row>
        <row r="536">
          <cell r="I536">
            <v>44183</v>
          </cell>
          <cell r="J536">
            <v>49.443534999999997</v>
          </cell>
        </row>
        <row r="537">
          <cell r="I537">
            <v>44186</v>
          </cell>
          <cell r="J537">
            <v>48.587887000000002</v>
          </cell>
        </row>
        <row r="538">
          <cell r="I538">
            <v>44187</v>
          </cell>
          <cell r="J538">
            <v>48.541882000000001</v>
          </cell>
        </row>
        <row r="539">
          <cell r="I539">
            <v>44188</v>
          </cell>
          <cell r="J539">
            <v>48.836303999999998</v>
          </cell>
        </row>
        <row r="540">
          <cell r="I540">
            <v>44189</v>
          </cell>
          <cell r="J540">
            <v>49.167515000000002</v>
          </cell>
        </row>
        <row r="541">
          <cell r="I541">
            <v>44193</v>
          </cell>
          <cell r="J541">
            <v>49.829956000000003</v>
          </cell>
        </row>
        <row r="542">
          <cell r="I542">
            <v>44194</v>
          </cell>
          <cell r="J542">
            <v>49.802345000000003</v>
          </cell>
        </row>
        <row r="543">
          <cell r="I543">
            <v>44195</v>
          </cell>
          <cell r="J543">
            <v>50.087566000000002</v>
          </cell>
        </row>
        <row r="544">
          <cell r="I544">
            <v>44196</v>
          </cell>
          <cell r="J544">
            <v>50.455584999999999</v>
          </cell>
        </row>
        <row r="545">
          <cell r="I545">
            <v>44200</v>
          </cell>
          <cell r="J545">
            <v>48.541882000000001</v>
          </cell>
        </row>
        <row r="546">
          <cell r="I546">
            <v>44201</v>
          </cell>
          <cell r="J546">
            <v>48.008254999999998</v>
          </cell>
        </row>
        <row r="547">
          <cell r="I547">
            <v>44202</v>
          </cell>
          <cell r="J547">
            <v>46.480972000000001</v>
          </cell>
        </row>
        <row r="548">
          <cell r="I548">
            <v>44203</v>
          </cell>
          <cell r="J548">
            <v>45.965736</v>
          </cell>
        </row>
        <row r="549">
          <cell r="I549">
            <v>44204</v>
          </cell>
          <cell r="J549">
            <v>46.996197000000002</v>
          </cell>
        </row>
        <row r="550">
          <cell r="I550">
            <v>44207</v>
          </cell>
          <cell r="J550">
            <v>46.186557999999998</v>
          </cell>
        </row>
        <row r="551">
          <cell r="I551">
            <v>44208</v>
          </cell>
          <cell r="J551">
            <v>46.103752</v>
          </cell>
        </row>
        <row r="552">
          <cell r="I552">
            <v>44209</v>
          </cell>
          <cell r="J552">
            <v>46.149749999999997</v>
          </cell>
        </row>
        <row r="553">
          <cell r="I553">
            <v>44210</v>
          </cell>
          <cell r="J553">
            <v>45.294102000000002</v>
          </cell>
        </row>
        <row r="554">
          <cell r="I554">
            <v>44211</v>
          </cell>
          <cell r="J554">
            <v>44.806472999999997</v>
          </cell>
        </row>
        <row r="555">
          <cell r="I555">
            <v>44215</v>
          </cell>
          <cell r="J555">
            <v>44.631664000000001</v>
          </cell>
        </row>
        <row r="556">
          <cell r="I556">
            <v>44216</v>
          </cell>
          <cell r="J556">
            <v>44.788071000000002</v>
          </cell>
        </row>
        <row r="557">
          <cell r="I557">
            <v>44217</v>
          </cell>
          <cell r="J557">
            <v>45.036490999999998</v>
          </cell>
        </row>
        <row r="558">
          <cell r="I558">
            <v>44218</v>
          </cell>
          <cell r="J558">
            <v>44.613261999999999</v>
          </cell>
        </row>
        <row r="559">
          <cell r="I559">
            <v>44221</v>
          </cell>
          <cell r="J559">
            <v>44.880077</v>
          </cell>
        </row>
        <row r="560">
          <cell r="I560">
            <v>44222</v>
          </cell>
          <cell r="J560">
            <v>45.349303999999997</v>
          </cell>
        </row>
        <row r="561">
          <cell r="I561">
            <v>44223</v>
          </cell>
          <cell r="J561">
            <v>44.650069999999999</v>
          </cell>
        </row>
        <row r="562">
          <cell r="I562">
            <v>44224</v>
          </cell>
          <cell r="J562">
            <v>45.220500999999999</v>
          </cell>
        </row>
        <row r="563">
          <cell r="I563">
            <v>44225</v>
          </cell>
          <cell r="J563">
            <v>44.300452999999997</v>
          </cell>
        </row>
        <row r="564">
          <cell r="I564">
            <v>44228</v>
          </cell>
          <cell r="J564">
            <v>44.604064999999999</v>
          </cell>
        </row>
        <row r="565">
          <cell r="I565">
            <v>44229</v>
          </cell>
          <cell r="J565">
            <v>45.045692000000003</v>
          </cell>
        </row>
        <row r="566">
          <cell r="I566">
            <v>44230</v>
          </cell>
          <cell r="J566">
            <v>44.870883999999997</v>
          </cell>
        </row>
        <row r="567">
          <cell r="I567">
            <v>44231</v>
          </cell>
          <cell r="J567">
            <v>45.091686000000003</v>
          </cell>
        </row>
        <row r="568">
          <cell r="I568">
            <v>44232</v>
          </cell>
          <cell r="J568">
            <v>45.680523000000001</v>
          </cell>
        </row>
        <row r="569">
          <cell r="I569">
            <v>44235</v>
          </cell>
          <cell r="J569">
            <v>45.928936</v>
          </cell>
        </row>
        <row r="570">
          <cell r="I570">
            <v>44236</v>
          </cell>
          <cell r="J570">
            <v>45.726528000000002</v>
          </cell>
        </row>
        <row r="571">
          <cell r="I571">
            <v>44237</v>
          </cell>
          <cell r="J571">
            <v>45.634524999999996</v>
          </cell>
        </row>
        <row r="572">
          <cell r="I572">
            <v>44238</v>
          </cell>
          <cell r="J572">
            <v>46.278553000000002</v>
          </cell>
        </row>
        <row r="573">
          <cell r="I573">
            <v>44239</v>
          </cell>
          <cell r="J573">
            <v>46.637366999999998</v>
          </cell>
        </row>
        <row r="574">
          <cell r="I574">
            <v>44243</v>
          </cell>
          <cell r="J574">
            <v>46.250960999999997</v>
          </cell>
        </row>
        <row r="575">
          <cell r="I575">
            <v>44244</v>
          </cell>
          <cell r="J575">
            <v>46.122149999999998</v>
          </cell>
        </row>
        <row r="576">
          <cell r="I576">
            <v>44245</v>
          </cell>
          <cell r="J576">
            <v>46.710982999999999</v>
          </cell>
        </row>
        <row r="577">
          <cell r="I577">
            <v>44246</v>
          </cell>
          <cell r="J577">
            <v>46.103752</v>
          </cell>
        </row>
        <row r="578">
          <cell r="I578">
            <v>44249</v>
          </cell>
          <cell r="J578">
            <v>46.582175999999997</v>
          </cell>
        </row>
        <row r="579">
          <cell r="I579">
            <v>44250</v>
          </cell>
          <cell r="J579">
            <v>46.499363000000002</v>
          </cell>
        </row>
        <row r="580">
          <cell r="I580">
            <v>44251</v>
          </cell>
          <cell r="J580">
            <v>46.655780999999998</v>
          </cell>
        </row>
        <row r="581">
          <cell r="I581">
            <v>44252</v>
          </cell>
          <cell r="J581">
            <v>46.158951000000002</v>
          </cell>
        </row>
        <row r="582">
          <cell r="I582">
            <v>44253</v>
          </cell>
          <cell r="J582">
            <v>45.073298999999999</v>
          </cell>
        </row>
        <row r="583">
          <cell r="I583">
            <v>44256</v>
          </cell>
          <cell r="J583">
            <v>45.910538000000003</v>
          </cell>
        </row>
        <row r="584">
          <cell r="I584">
            <v>44257</v>
          </cell>
          <cell r="J584">
            <v>46.094543000000002</v>
          </cell>
        </row>
        <row r="585">
          <cell r="I585">
            <v>44258</v>
          </cell>
          <cell r="J585">
            <v>45.984141999999999</v>
          </cell>
        </row>
        <row r="586">
          <cell r="I586">
            <v>44259</v>
          </cell>
          <cell r="J586">
            <v>45.947338000000002</v>
          </cell>
        </row>
        <row r="587">
          <cell r="I587">
            <v>44260</v>
          </cell>
          <cell r="J587">
            <v>46.729382000000001</v>
          </cell>
        </row>
        <row r="588">
          <cell r="I588">
            <v>44263</v>
          </cell>
          <cell r="J588">
            <v>47.511420999999999</v>
          </cell>
        </row>
        <row r="589">
          <cell r="I589">
            <v>44264</v>
          </cell>
          <cell r="J589">
            <v>46.793785</v>
          </cell>
        </row>
        <row r="590">
          <cell r="I590">
            <v>44265</v>
          </cell>
          <cell r="J590">
            <v>47.327418999999999</v>
          </cell>
        </row>
        <row r="591">
          <cell r="I591">
            <v>44266</v>
          </cell>
          <cell r="J591">
            <v>46.812187000000002</v>
          </cell>
        </row>
        <row r="592">
          <cell r="I592">
            <v>44267</v>
          </cell>
          <cell r="J592">
            <v>46.719414</v>
          </cell>
        </row>
        <row r="593">
          <cell r="I593">
            <v>44270</v>
          </cell>
          <cell r="J593">
            <v>47.340980999999999</v>
          </cell>
        </row>
        <row r="594">
          <cell r="I594">
            <v>44271</v>
          </cell>
          <cell r="J594">
            <v>47.517249999999997</v>
          </cell>
        </row>
        <row r="595">
          <cell r="I595">
            <v>44272</v>
          </cell>
          <cell r="J595">
            <v>47.535805000000003</v>
          </cell>
        </row>
        <row r="596">
          <cell r="I596">
            <v>44273</v>
          </cell>
          <cell r="J596">
            <v>46.914234</v>
          </cell>
        </row>
        <row r="597">
          <cell r="I597">
            <v>44274</v>
          </cell>
          <cell r="J597">
            <v>47.136882999999997</v>
          </cell>
        </row>
        <row r="598">
          <cell r="I598">
            <v>44277</v>
          </cell>
          <cell r="J598">
            <v>47.313147999999998</v>
          </cell>
        </row>
        <row r="599">
          <cell r="I599">
            <v>44278</v>
          </cell>
          <cell r="J599">
            <v>47.674953000000002</v>
          </cell>
        </row>
        <row r="600">
          <cell r="I600">
            <v>44279</v>
          </cell>
          <cell r="J600">
            <v>47.795555</v>
          </cell>
        </row>
        <row r="601">
          <cell r="I601">
            <v>44280</v>
          </cell>
          <cell r="J601">
            <v>48.259407000000003</v>
          </cell>
        </row>
        <row r="602">
          <cell r="I602">
            <v>44281</v>
          </cell>
          <cell r="J602">
            <v>49.205672999999997</v>
          </cell>
        </row>
        <row r="603">
          <cell r="I603">
            <v>44284</v>
          </cell>
          <cell r="J603">
            <v>49.957115000000002</v>
          </cell>
        </row>
        <row r="604">
          <cell r="I604">
            <v>44285</v>
          </cell>
          <cell r="J604">
            <v>49.307724</v>
          </cell>
        </row>
        <row r="605">
          <cell r="I605">
            <v>44286</v>
          </cell>
          <cell r="J605">
            <v>48.899532000000001</v>
          </cell>
        </row>
        <row r="606">
          <cell r="I606">
            <v>44287</v>
          </cell>
          <cell r="J606">
            <v>48.713988999999998</v>
          </cell>
        </row>
        <row r="607">
          <cell r="I607">
            <v>44291</v>
          </cell>
          <cell r="J607">
            <v>48.992305999999999</v>
          </cell>
        </row>
        <row r="608">
          <cell r="I608">
            <v>44292</v>
          </cell>
          <cell r="J608">
            <v>49.344830000000002</v>
          </cell>
        </row>
        <row r="609">
          <cell r="I609">
            <v>44293</v>
          </cell>
          <cell r="J609">
            <v>49.428325999999998</v>
          </cell>
        </row>
        <row r="610">
          <cell r="I610">
            <v>44294</v>
          </cell>
          <cell r="J610">
            <v>49.279891999999997</v>
          </cell>
        </row>
        <row r="611">
          <cell r="I611">
            <v>44295</v>
          </cell>
          <cell r="J611">
            <v>49.335548000000003</v>
          </cell>
        </row>
        <row r="612">
          <cell r="I612">
            <v>44298</v>
          </cell>
          <cell r="J612">
            <v>49.493267000000003</v>
          </cell>
        </row>
        <row r="613">
          <cell r="I613">
            <v>44299</v>
          </cell>
          <cell r="J613">
            <v>49.25206</v>
          </cell>
        </row>
        <row r="614">
          <cell r="I614">
            <v>44300</v>
          </cell>
          <cell r="J614">
            <v>49.242786000000002</v>
          </cell>
        </row>
        <row r="615">
          <cell r="I615">
            <v>44301</v>
          </cell>
          <cell r="J615">
            <v>49.474711999999997</v>
          </cell>
        </row>
        <row r="616">
          <cell r="I616">
            <v>44302</v>
          </cell>
          <cell r="J616">
            <v>49.799411999999997</v>
          </cell>
        </row>
        <row r="617">
          <cell r="I617">
            <v>44305</v>
          </cell>
          <cell r="J617">
            <v>50.096279000000003</v>
          </cell>
        </row>
        <row r="618">
          <cell r="I618">
            <v>44306</v>
          </cell>
          <cell r="J618">
            <v>50.253979000000001</v>
          </cell>
        </row>
        <row r="619">
          <cell r="I619">
            <v>44307</v>
          </cell>
          <cell r="J619">
            <v>50.662177999999997</v>
          </cell>
        </row>
        <row r="620">
          <cell r="I620">
            <v>44308</v>
          </cell>
          <cell r="J620">
            <v>50.504463000000001</v>
          </cell>
        </row>
        <row r="621">
          <cell r="I621">
            <v>44309</v>
          </cell>
          <cell r="J621">
            <v>50.532299000000002</v>
          </cell>
        </row>
        <row r="622">
          <cell r="I622">
            <v>44312</v>
          </cell>
          <cell r="J622">
            <v>49.780849000000003</v>
          </cell>
        </row>
        <row r="623">
          <cell r="I623">
            <v>44313</v>
          </cell>
          <cell r="J623">
            <v>49.706637999999998</v>
          </cell>
        </row>
        <row r="624">
          <cell r="I624">
            <v>44314</v>
          </cell>
          <cell r="J624">
            <v>49.715916</v>
          </cell>
        </row>
        <row r="625">
          <cell r="I625">
            <v>44315</v>
          </cell>
          <cell r="J625">
            <v>50.337474999999998</v>
          </cell>
        </row>
        <row r="626">
          <cell r="I626">
            <v>44316</v>
          </cell>
          <cell r="J626">
            <v>50.077724000000003</v>
          </cell>
        </row>
        <row r="627">
          <cell r="I627">
            <v>44319</v>
          </cell>
          <cell r="J627">
            <v>50.541573</v>
          </cell>
        </row>
        <row r="628">
          <cell r="I628">
            <v>44320</v>
          </cell>
          <cell r="J628">
            <v>50.226154000000001</v>
          </cell>
        </row>
        <row r="629">
          <cell r="I629">
            <v>44321</v>
          </cell>
          <cell r="J629">
            <v>50.096279000000003</v>
          </cell>
        </row>
        <row r="630">
          <cell r="I630">
            <v>44322</v>
          </cell>
          <cell r="J630">
            <v>50.597237</v>
          </cell>
        </row>
        <row r="631">
          <cell r="I631">
            <v>44323</v>
          </cell>
          <cell r="J631">
            <v>50.569408000000003</v>
          </cell>
        </row>
        <row r="632">
          <cell r="I632">
            <v>44326</v>
          </cell>
          <cell r="J632">
            <v>50.940486999999997</v>
          </cell>
        </row>
        <row r="633">
          <cell r="I633">
            <v>44327</v>
          </cell>
          <cell r="J633">
            <v>50.393143000000002</v>
          </cell>
        </row>
        <row r="634">
          <cell r="I634">
            <v>44328</v>
          </cell>
          <cell r="J634">
            <v>50.133389000000001</v>
          </cell>
        </row>
        <row r="635">
          <cell r="I635">
            <v>44329</v>
          </cell>
          <cell r="J635">
            <v>50.569408000000003</v>
          </cell>
        </row>
        <row r="636">
          <cell r="I636">
            <v>44330</v>
          </cell>
          <cell r="J636">
            <v>50.773510000000002</v>
          </cell>
        </row>
        <row r="637">
          <cell r="I637">
            <v>44333</v>
          </cell>
          <cell r="J637">
            <v>50.690005999999997</v>
          </cell>
        </row>
        <row r="638">
          <cell r="I638">
            <v>44334</v>
          </cell>
          <cell r="J638">
            <v>50.411701000000001</v>
          </cell>
        </row>
        <row r="639">
          <cell r="I639">
            <v>44335</v>
          </cell>
          <cell r="J639">
            <v>50.253979000000001</v>
          </cell>
        </row>
        <row r="640">
          <cell r="I640">
            <v>44336</v>
          </cell>
          <cell r="J640">
            <v>50.699286999999998</v>
          </cell>
        </row>
        <row r="641">
          <cell r="I641">
            <v>44337</v>
          </cell>
          <cell r="J641">
            <v>50.671455000000002</v>
          </cell>
        </row>
        <row r="642">
          <cell r="I642">
            <v>44340</v>
          </cell>
          <cell r="J642">
            <v>50.838444000000003</v>
          </cell>
        </row>
        <row r="643">
          <cell r="I643">
            <v>44341</v>
          </cell>
          <cell r="J643">
            <v>50.829166000000001</v>
          </cell>
        </row>
        <row r="644">
          <cell r="I644">
            <v>44342</v>
          </cell>
          <cell r="J644">
            <v>51.051814999999998</v>
          </cell>
        </row>
        <row r="645">
          <cell r="I645">
            <v>44343</v>
          </cell>
          <cell r="J645">
            <v>51.478560999999999</v>
          </cell>
        </row>
        <row r="646">
          <cell r="I646">
            <v>44344</v>
          </cell>
          <cell r="J646">
            <v>51.293018000000004</v>
          </cell>
        </row>
        <row r="647">
          <cell r="I647">
            <v>44348</v>
          </cell>
          <cell r="J647">
            <v>51.283740999999999</v>
          </cell>
        </row>
        <row r="648">
          <cell r="I648">
            <v>44349</v>
          </cell>
          <cell r="J648">
            <v>51.487834999999997</v>
          </cell>
        </row>
        <row r="649">
          <cell r="I649">
            <v>44350</v>
          </cell>
          <cell r="J649">
            <v>51.617722000000001</v>
          </cell>
        </row>
        <row r="650">
          <cell r="I650">
            <v>44351</v>
          </cell>
          <cell r="J650">
            <v>52.174354999999998</v>
          </cell>
        </row>
        <row r="651">
          <cell r="I651">
            <v>44354</v>
          </cell>
          <cell r="J651">
            <v>51.988799999999998</v>
          </cell>
        </row>
        <row r="652">
          <cell r="I652">
            <v>44355</v>
          </cell>
          <cell r="J652">
            <v>51.626990999999997</v>
          </cell>
        </row>
        <row r="653">
          <cell r="I653">
            <v>44356</v>
          </cell>
          <cell r="J653">
            <v>51.469287999999999</v>
          </cell>
        </row>
        <row r="654">
          <cell r="I654">
            <v>44357</v>
          </cell>
          <cell r="J654">
            <v>51.868201999999997</v>
          </cell>
        </row>
        <row r="655">
          <cell r="I655">
            <v>44358</v>
          </cell>
          <cell r="J655">
            <v>52.100127999999998</v>
          </cell>
        </row>
        <row r="656">
          <cell r="I656">
            <v>44361</v>
          </cell>
          <cell r="J656">
            <v>51.922530999999999</v>
          </cell>
        </row>
        <row r="657">
          <cell r="I657">
            <v>44362</v>
          </cell>
          <cell r="J657">
            <v>51.791679000000002</v>
          </cell>
        </row>
        <row r="658">
          <cell r="I658">
            <v>44363</v>
          </cell>
          <cell r="J658">
            <v>51.099997999999999</v>
          </cell>
        </row>
        <row r="659">
          <cell r="I659">
            <v>44364</v>
          </cell>
          <cell r="J659">
            <v>51.361716999999999</v>
          </cell>
        </row>
        <row r="660">
          <cell r="I660">
            <v>44365</v>
          </cell>
          <cell r="J660">
            <v>50.258769999999998</v>
          </cell>
        </row>
        <row r="661">
          <cell r="I661">
            <v>44368</v>
          </cell>
          <cell r="J661">
            <v>50.810242000000002</v>
          </cell>
        </row>
        <row r="662">
          <cell r="I662">
            <v>44369</v>
          </cell>
          <cell r="J662">
            <v>50.997188999999999</v>
          </cell>
        </row>
        <row r="663">
          <cell r="I663">
            <v>44370</v>
          </cell>
          <cell r="J663">
            <v>50.585911000000003</v>
          </cell>
        </row>
        <row r="664">
          <cell r="I664">
            <v>44371</v>
          </cell>
          <cell r="J664">
            <v>50.838290999999998</v>
          </cell>
        </row>
        <row r="665">
          <cell r="I665">
            <v>44372</v>
          </cell>
          <cell r="J665">
            <v>50.772854000000002</v>
          </cell>
        </row>
        <row r="666">
          <cell r="I666">
            <v>44375</v>
          </cell>
          <cell r="J666">
            <v>50.716766</v>
          </cell>
        </row>
        <row r="667">
          <cell r="I667">
            <v>44376</v>
          </cell>
          <cell r="J667">
            <v>50.342896000000003</v>
          </cell>
        </row>
        <row r="668">
          <cell r="I668">
            <v>44377</v>
          </cell>
          <cell r="J668">
            <v>50.576568999999999</v>
          </cell>
        </row>
        <row r="669">
          <cell r="I669">
            <v>44378</v>
          </cell>
          <cell r="J669">
            <v>50.436359000000003</v>
          </cell>
        </row>
        <row r="670">
          <cell r="I670">
            <v>44379</v>
          </cell>
          <cell r="J670">
            <v>50.641993999999997</v>
          </cell>
        </row>
        <row r="671">
          <cell r="I671">
            <v>44383</v>
          </cell>
          <cell r="J671">
            <v>50.361590999999997</v>
          </cell>
        </row>
        <row r="672">
          <cell r="I672">
            <v>44384</v>
          </cell>
          <cell r="J672">
            <v>50.772854000000002</v>
          </cell>
        </row>
        <row r="673">
          <cell r="I673">
            <v>44385</v>
          </cell>
          <cell r="J673">
            <v>50.595261000000001</v>
          </cell>
        </row>
        <row r="674">
          <cell r="I674">
            <v>44386</v>
          </cell>
          <cell r="J674">
            <v>50.903713000000003</v>
          </cell>
        </row>
        <row r="675">
          <cell r="I675">
            <v>44389</v>
          </cell>
          <cell r="J675">
            <v>50.922404999999998</v>
          </cell>
        </row>
        <row r="676">
          <cell r="I676">
            <v>44390</v>
          </cell>
          <cell r="J676">
            <v>51.427143000000001</v>
          </cell>
        </row>
        <row r="677">
          <cell r="I677">
            <v>44391</v>
          </cell>
          <cell r="J677">
            <v>52.586174</v>
          </cell>
        </row>
        <row r="678">
          <cell r="I678">
            <v>44392</v>
          </cell>
          <cell r="J678">
            <v>52.754421000000001</v>
          </cell>
        </row>
        <row r="679">
          <cell r="I679">
            <v>44393</v>
          </cell>
          <cell r="J679">
            <v>52.717033000000001</v>
          </cell>
        </row>
        <row r="680">
          <cell r="I680">
            <v>44396</v>
          </cell>
          <cell r="J680">
            <v>52.090778</v>
          </cell>
        </row>
        <row r="681">
          <cell r="I681">
            <v>44397</v>
          </cell>
          <cell r="J681">
            <v>52.184254000000003</v>
          </cell>
        </row>
        <row r="682">
          <cell r="I682">
            <v>44398</v>
          </cell>
          <cell r="J682">
            <v>52.857230999999999</v>
          </cell>
        </row>
        <row r="683">
          <cell r="I683">
            <v>44399</v>
          </cell>
          <cell r="J683">
            <v>52.782459000000003</v>
          </cell>
        </row>
        <row r="684">
          <cell r="I684">
            <v>44400</v>
          </cell>
          <cell r="J684">
            <v>53.287193000000002</v>
          </cell>
        </row>
        <row r="685">
          <cell r="I685">
            <v>44403</v>
          </cell>
          <cell r="J685">
            <v>53.333931</v>
          </cell>
        </row>
        <row r="686">
          <cell r="I686">
            <v>44404</v>
          </cell>
          <cell r="J686">
            <v>53.520870000000002</v>
          </cell>
        </row>
        <row r="687">
          <cell r="I687">
            <v>44405</v>
          </cell>
          <cell r="J687">
            <v>53.034827999999997</v>
          </cell>
        </row>
        <row r="688">
          <cell r="I688">
            <v>44406</v>
          </cell>
          <cell r="J688">
            <v>53.324581000000002</v>
          </cell>
        </row>
        <row r="689">
          <cell r="I689">
            <v>44407</v>
          </cell>
          <cell r="J689">
            <v>53.305885000000004</v>
          </cell>
        </row>
        <row r="690">
          <cell r="I690">
            <v>44410</v>
          </cell>
          <cell r="J690">
            <v>53.165683999999999</v>
          </cell>
        </row>
        <row r="691">
          <cell r="I691">
            <v>44411</v>
          </cell>
          <cell r="J691">
            <v>53.203068000000002</v>
          </cell>
        </row>
        <row r="692">
          <cell r="I692">
            <v>44412</v>
          </cell>
          <cell r="J692">
            <v>52.436619</v>
          </cell>
        </row>
        <row r="693">
          <cell r="I693">
            <v>44413</v>
          </cell>
          <cell r="J693">
            <v>52.810496999999998</v>
          </cell>
        </row>
        <row r="694">
          <cell r="I694">
            <v>44414</v>
          </cell>
          <cell r="J694">
            <v>52.941357000000004</v>
          </cell>
        </row>
        <row r="695">
          <cell r="I695">
            <v>44417</v>
          </cell>
          <cell r="J695">
            <v>52.950710000000001</v>
          </cell>
        </row>
        <row r="696">
          <cell r="I696">
            <v>44418</v>
          </cell>
          <cell r="J696">
            <v>53.090907999999999</v>
          </cell>
        </row>
        <row r="697">
          <cell r="I697">
            <v>44419</v>
          </cell>
          <cell r="J697">
            <v>53.025475</v>
          </cell>
        </row>
        <row r="698">
          <cell r="I698">
            <v>44420</v>
          </cell>
          <cell r="J698">
            <v>53.128300000000003</v>
          </cell>
        </row>
        <row r="699">
          <cell r="I699">
            <v>44421</v>
          </cell>
          <cell r="J699">
            <v>53.492832</v>
          </cell>
        </row>
        <row r="700">
          <cell r="I700">
            <v>44424</v>
          </cell>
          <cell r="J700">
            <v>53.726505000000003</v>
          </cell>
        </row>
        <row r="701">
          <cell r="I701">
            <v>44425</v>
          </cell>
          <cell r="J701">
            <v>53.539566000000001</v>
          </cell>
        </row>
        <row r="702">
          <cell r="I702">
            <v>44426</v>
          </cell>
          <cell r="J702">
            <v>52.810496999999998</v>
          </cell>
        </row>
        <row r="703">
          <cell r="I703">
            <v>44427</v>
          </cell>
          <cell r="J703">
            <v>53.146996000000001</v>
          </cell>
        </row>
        <row r="704">
          <cell r="I704">
            <v>44428</v>
          </cell>
          <cell r="J704">
            <v>52.941357000000004</v>
          </cell>
        </row>
        <row r="705">
          <cell r="I705">
            <v>44431</v>
          </cell>
          <cell r="J705">
            <v>52.754421000000001</v>
          </cell>
        </row>
        <row r="706">
          <cell r="I706">
            <v>44432</v>
          </cell>
          <cell r="J706">
            <v>52.352493000000003</v>
          </cell>
        </row>
        <row r="707">
          <cell r="I707">
            <v>44433</v>
          </cell>
          <cell r="J707">
            <v>52.408577000000001</v>
          </cell>
        </row>
        <row r="708">
          <cell r="I708">
            <v>44434</v>
          </cell>
          <cell r="J708">
            <v>51.913193</v>
          </cell>
        </row>
        <row r="709">
          <cell r="I709">
            <v>44435</v>
          </cell>
          <cell r="J709">
            <v>52.016002999999998</v>
          </cell>
        </row>
        <row r="710">
          <cell r="I710">
            <v>44438</v>
          </cell>
          <cell r="J710">
            <v>52.511398</v>
          </cell>
        </row>
        <row r="711">
          <cell r="I711">
            <v>44439</v>
          </cell>
          <cell r="J711">
            <v>52.632904000000003</v>
          </cell>
        </row>
        <row r="712">
          <cell r="I712">
            <v>44440</v>
          </cell>
          <cell r="J712">
            <v>52.988098000000001</v>
          </cell>
        </row>
        <row r="713">
          <cell r="I713">
            <v>44441</v>
          </cell>
          <cell r="J713">
            <v>53.062874000000001</v>
          </cell>
        </row>
        <row r="714">
          <cell r="I714">
            <v>44442</v>
          </cell>
          <cell r="J714">
            <v>53.025475</v>
          </cell>
        </row>
        <row r="715">
          <cell r="I715">
            <v>44446</v>
          </cell>
          <cell r="J715">
            <v>52.034697999999999</v>
          </cell>
        </row>
        <row r="716">
          <cell r="I716">
            <v>44447</v>
          </cell>
          <cell r="J716">
            <v>52.735725000000002</v>
          </cell>
        </row>
        <row r="717">
          <cell r="I717">
            <v>44448</v>
          </cell>
          <cell r="J717">
            <v>52.212291999999998</v>
          </cell>
        </row>
        <row r="718">
          <cell r="I718">
            <v>44449</v>
          </cell>
          <cell r="J718">
            <v>51.978619000000002</v>
          </cell>
        </row>
        <row r="719">
          <cell r="I719">
            <v>44452</v>
          </cell>
          <cell r="J719">
            <v>52.408577000000001</v>
          </cell>
        </row>
        <row r="720">
          <cell r="I720">
            <v>44453</v>
          </cell>
          <cell r="J720">
            <v>52.446247</v>
          </cell>
        </row>
        <row r="721">
          <cell r="I721">
            <v>44454</v>
          </cell>
          <cell r="J721">
            <v>52.625186999999997</v>
          </cell>
        </row>
        <row r="722">
          <cell r="I722">
            <v>44455</v>
          </cell>
          <cell r="J722">
            <v>52.126044999999998</v>
          </cell>
        </row>
        <row r="723">
          <cell r="I723">
            <v>44456</v>
          </cell>
          <cell r="J723">
            <v>51.269053999999997</v>
          </cell>
        </row>
        <row r="724">
          <cell r="I724">
            <v>44459</v>
          </cell>
          <cell r="J724">
            <v>50.911194000000002</v>
          </cell>
        </row>
        <row r="725">
          <cell r="I725">
            <v>44460</v>
          </cell>
          <cell r="J725">
            <v>50.901775000000001</v>
          </cell>
        </row>
        <row r="726">
          <cell r="I726">
            <v>44461</v>
          </cell>
          <cell r="J726">
            <v>50.977111999999998</v>
          </cell>
        </row>
        <row r="727">
          <cell r="I727">
            <v>44462</v>
          </cell>
          <cell r="J727">
            <v>50.892356999999997</v>
          </cell>
        </row>
        <row r="728">
          <cell r="I728">
            <v>44463</v>
          </cell>
          <cell r="J728">
            <v>50.751094999999999</v>
          </cell>
        </row>
        <row r="729">
          <cell r="I729">
            <v>44466</v>
          </cell>
          <cell r="J729">
            <v>50.487400000000001</v>
          </cell>
        </row>
        <row r="730">
          <cell r="I730">
            <v>44467</v>
          </cell>
          <cell r="J730">
            <v>49.573901999999997</v>
          </cell>
        </row>
        <row r="731">
          <cell r="I731">
            <v>44468</v>
          </cell>
          <cell r="J731">
            <v>49.875262999999997</v>
          </cell>
        </row>
        <row r="732">
          <cell r="I732">
            <v>44469</v>
          </cell>
          <cell r="J732">
            <v>49.413798999999997</v>
          </cell>
        </row>
        <row r="733">
          <cell r="I733">
            <v>44470</v>
          </cell>
          <cell r="J733">
            <v>49.93177</v>
          </cell>
        </row>
        <row r="734">
          <cell r="I734">
            <v>44473</v>
          </cell>
          <cell r="J734">
            <v>49.903511000000002</v>
          </cell>
        </row>
        <row r="735">
          <cell r="I735">
            <v>44474</v>
          </cell>
          <cell r="J735">
            <v>49.988273999999997</v>
          </cell>
        </row>
        <row r="736">
          <cell r="I736">
            <v>44475</v>
          </cell>
          <cell r="J736">
            <v>50.581572999999999</v>
          </cell>
        </row>
        <row r="737">
          <cell r="I737">
            <v>44476</v>
          </cell>
          <cell r="J737">
            <v>50.741672999999999</v>
          </cell>
        </row>
        <row r="738">
          <cell r="I738">
            <v>44477</v>
          </cell>
          <cell r="J738">
            <v>50.967697000000001</v>
          </cell>
        </row>
        <row r="739">
          <cell r="I739">
            <v>44480</v>
          </cell>
          <cell r="J739">
            <v>51.071280999999999</v>
          </cell>
        </row>
        <row r="740">
          <cell r="I740">
            <v>44481</v>
          </cell>
          <cell r="J740">
            <v>51.071280999999999</v>
          </cell>
        </row>
        <row r="741">
          <cell r="I741">
            <v>44482</v>
          </cell>
          <cell r="J741">
            <v>51.080708000000001</v>
          </cell>
        </row>
        <row r="742">
          <cell r="I742">
            <v>44483</v>
          </cell>
          <cell r="J742">
            <v>51.429156999999996</v>
          </cell>
        </row>
        <row r="743">
          <cell r="I743">
            <v>44484</v>
          </cell>
          <cell r="J743">
            <v>51.306725</v>
          </cell>
        </row>
        <row r="744">
          <cell r="I744">
            <v>44487</v>
          </cell>
          <cell r="J744">
            <v>50.798175999999998</v>
          </cell>
        </row>
        <row r="745">
          <cell r="I745">
            <v>44488</v>
          </cell>
          <cell r="J745">
            <v>50.995944999999999</v>
          </cell>
        </row>
        <row r="746">
          <cell r="I746">
            <v>44489</v>
          </cell>
          <cell r="J746">
            <v>51.447989999999997</v>
          </cell>
        </row>
        <row r="747">
          <cell r="I747">
            <v>44490</v>
          </cell>
          <cell r="J747">
            <v>51.184291999999999</v>
          </cell>
        </row>
        <row r="748">
          <cell r="I748">
            <v>44491</v>
          </cell>
          <cell r="J748">
            <v>51.278480999999999</v>
          </cell>
        </row>
        <row r="749">
          <cell r="I749">
            <v>44494</v>
          </cell>
          <cell r="J749">
            <v>51.071280999999999</v>
          </cell>
        </row>
        <row r="750">
          <cell r="I750">
            <v>44495</v>
          </cell>
          <cell r="J750">
            <v>51.297305999999999</v>
          </cell>
        </row>
        <row r="751">
          <cell r="I751">
            <v>44496</v>
          </cell>
          <cell r="J751">
            <v>52.286155999999998</v>
          </cell>
        </row>
        <row r="752">
          <cell r="I752">
            <v>44497</v>
          </cell>
          <cell r="J752">
            <v>52.775860000000002</v>
          </cell>
        </row>
        <row r="753">
          <cell r="I753">
            <v>44498</v>
          </cell>
          <cell r="J753">
            <v>53.086635999999999</v>
          </cell>
        </row>
        <row r="754">
          <cell r="I754">
            <v>44501</v>
          </cell>
          <cell r="J754">
            <v>52.898288999999998</v>
          </cell>
        </row>
        <row r="755">
          <cell r="I755">
            <v>44502</v>
          </cell>
          <cell r="J755">
            <v>52.832366999999998</v>
          </cell>
        </row>
        <row r="756">
          <cell r="I756">
            <v>44503</v>
          </cell>
          <cell r="J756">
            <v>53.011302999999998</v>
          </cell>
        </row>
        <row r="757">
          <cell r="I757">
            <v>44504</v>
          </cell>
          <cell r="J757">
            <v>53.303246000000001</v>
          </cell>
        </row>
        <row r="758">
          <cell r="I758">
            <v>44505</v>
          </cell>
          <cell r="J758">
            <v>53.529269999999997</v>
          </cell>
        </row>
        <row r="759">
          <cell r="I759">
            <v>44508</v>
          </cell>
          <cell r="J759">
            <v>53.048977000000001</v>
          </cell>
        </row>
        <row r="760">
          <cell r="I760">
            <v>44509</v>
          </cell>
          <cell r="J760">
            <v>53.199646000000001</v>
          </cell>
        </row>
        <row r="761">
          <cell r="I761">
            <v>44510</v>
          </cell>
          <cell r="J761">
            <v>53.416255999999997</v>
          </cell>
        </row>
        <row r="762">
          <cell r="I762">
            <v>44511</v>
          </cell>
          <cell r="J762">
            <v>53.435088999999998</v>
          </cell>
        </row>
        <row r="763">
          <cell r="I763">
            <v>44512</v>
          </cell>
          <cell r="J763">
            <v>53.312660000000001</v>
          </cell>
        </row>
        <row r="764">
          <cell r="I764">
            <v>44515</v>
          </cell>
          <cell r="J764">
            <v>53.322079000000002</v>
          </cell>
        </row>
        <row r="765">
          <cell r="I765">
            <v>44516</v>
          </cell>
          <cell r="J765">
            <v>52.945377000000001</v>
          </cell>
        </row>
        <row r="766">
          <cell r="I766">
            <v>44517</v>
          </cell>
          <cell r="J766">
            <v>52.653430999999998</v>
          </cell>
        </row>
        <row r="767">
          <cell r="I767">
            <v>44518</v>
          </cell>
          <cell r="J767">
            <v>52.182555999999998</v>
          </cell>
        </row>
        <row r="768">
          <cell r="I768">
            <v>44519</v>
          </cell>
          <cell r="J768">
            <v>51.918869000000001</v>
          </cell>
        </row>
        <row r="769">
          <cell r="I769">
            <v>44522</v>
          </cell>
          <cell r="J769">
            <v>52.239063000000002</v>
          </cell>
        </row>
        <row r="770">
          <cell r="I770">
            <v>44523</v>
          </cell>
          <cell r="J770">
            <v>52.625186999999997</v>
          </cell>
        </row>
        <row r="771">
          <cell r="I771">
            <v>44524</v>
          </cell>
          <cell r="J771">
            <v>52.201393000000003</v>
          </cell>
        </row>
        <row r="772">
          <cell r="I772">
            <v>44526</v>
          </cell>
          <cell r="J772">
            <v>50.600414000000001</v>
          </cell>
        </row>
        <row r="773">
          <cell r="I773">
            <v>44529</v>
          </cell>
          <cell r="J773">
            <v>51.400902000000002</v>
          </cell>
        </row>
        <row r="774">
          <cell r="I774">
            <v>44530</v>
          </cell>
          <cell r="J774">
            <v>49.778015000000003</v>
          </cell>
        </row>
        <row r="775">
          <cell r="I775">
            <v>44531</v>
          </cell>
          <cell r="J775">
            <v>49.635657999999999</v>
          </cell>
        </row>
        <row r="776">
          <cell r="I776">
            <v>44532</v>
          </cell>
          <cell r="J776">
            <v>50.366432000000003</v>
          </cell>
        </row>
        <row r="777">
          <cell r="I777">
            <v>44533</v>
          </cell>
          <cell r="J777">
            <v>50.812488999999999</v>
          </cell>
        </row>
        <row r="778">
          <cell r="I778">
            <v>44536</v>
          </cell>
          <cell r="J778">
            <v>52.112693999999998</v>
          </cell>
        </row>
        <row r="779">
          <cell r="I779">
            <v>44537</v>
          </cell>
          <cell r="J779">
            <v>52.397415000000002</v>
          </cell>
        </row>
        <row r="780">
          <cell r="I780">
            <v>44538</v>
          </cell>
          <cell r="J780">
            <v>52.198109000000002</v>
          </cell>
        </row>
        <row r="781">
          <cell r="I781">
            <v>44539</v>
          </cell>
          <cell r="J781">
            <v>52.065243000000002</v>
          </cell>
        </row>
        <row r="782">
          <cell r="I782">
            <v>44540</v>
          </cell>
          <cell r="J782">
            <v>53.412903</v>
          </cell>
        </row>
        <row r="783">
          <cell r="I783">
            <v>44543</v>
          </cell>
          <cell r="J783">
            <v>54.817512999999998</v>
          </cell>
        </row>
        <row r="784">
          <cell r="I784">
            <v>44544</v>
          </cell>
          <cell r="J784">
            <v>54.855465000000002</v>
          </cell>
        </row>
        <row r="785">
          <cell r="I785">
            <v>44545</v>
          </cell>
          <cell r="J785">
            <v>55.102221999999998</v>
          </cell>
        </row>
        <row r="786">
          <cell r="I786">
            <v>44546</v>
          </cell>
          <cell r="J786">
            <v>55.662166999999997</v>
          </cell>
        </row>
        <row r="787">
          <cell r="I787">
            <v>44547</v>
          </cell>
          <cell r="J787">
            <v>54.789031999999999</v>
          </cell>
        </row>
        <row r="788">
          <cell r="I788">
            <v>44550</v>
          </cell>
          <cell r="J788">
            <v>54.608714999999997</v>
          </cell>
        </row>
        <row r="789">
          <cell r="I789">
            <v>44551</v>
          </cell>
          <cell r="J789">
            <v>54.826999999999998</v>
          </cell>
        </row>
        <row r="790">
          <cell r="I790">
            <v>44552</v>
          </cell>
          <cell r="J790">
            <v>55.21611</v>
          </cell>
        </row>
        <row r="791">
          <cell r="I791">
            <v>44553</v>
          </cell>
          <cell r="J791">
            <v>55.254074000000003</v>
          </cell>
        </row>
        <row r="792">
          <cell r="I792">
            <v>44557</v>
          </cell>
          <cell r="J792">
            <v>55.662166999999997</v>
          </cell>
        </row>
        <row r="793">
          <cell r="I793">
            <v>44558</v>
          </cell>
          <cell r="J793">
            <v>55.880454999999998</v>
          </cell>
        </row>
        <row r="794">
          <cell r="I794">
            <v>44559</v>
          </cell>
          <cell r="J794">
            <v>55.946883999999997</v>
          </cell>
        </row>
        <row r="795">
          <cell r="I795">
            <v>44560</v>
          </cell>
          <cell r="J795">
            <v>55.785542</v>
          </cell>
        </row>
        <row r="796">
          <cell r="I796">
            <v>44561</v>
          </cell>
          <cell r="J796">
            <v>56.193634000000003</v>
          </cell>
        </row>
        <row r="797">
          <cell r="I797">
            <v>44564</v>
          </cell>
          <cell r="J797">
            <v>56.279052999999998</v>
          </cell>
        </row>
        <row r="798">
          <cell r="I798">
            <v>44565</v>
          </cell>
          <cell r="J798">
            <v>57.218615999999997</v>
          </cell>
        </row>
        <row r="799">
          <cell r="I799">
            <v>44566</v>
          </cell>
          <cell r="J799">
            <v>57.693145999999999</v>
          </cell>
        </row>
        <row r="800">
          <cell r="I800">
            <v>44567</v>
          </cell>
          <cell r="J800">
            <v>57.389454000000001</v>
          </cell>
        </row>
        <row r="801">
          <cell r="I801">
            <v>44568</v>
          </cell>
          <cell r="J801">
            <v>57.25658</v>
          </cell>
        </row>
        <row r="802">
          <cell r="I802">
            <v>44571</v>
          </cell>
          <cell r="J802">
            <v>57.351489999999998</v>
          </cell>
        </row>
        <row r="803">
          <cell r="I803">
            <v>44572</v>
          </cell>
          <cell r="J803">
            <v>57.370471999999999</v>
          </cell>
        </row>
        <row r="804">
          <cell r="I804">
            <v>44573</v>
          </cell>
          <cell r="J804">
            <v>57.455886999999997</v>
          </cell>
        </row>
        <row r="805">
          <cell r="I805">
            <v>44574</v>
          </cell>
          <cell r="J805">
            <v>57.797542999999997</v>
          </cell>
        </row>
        <row r="806">
          <cell r="I806">
            <v>44575</v>
          </cell>
          <cell r="J806">
            <v>58.262580999999997</v>
          </cell>
        </row>
        <row r="807">
          <cell r="I807">
            <v>44579</v>
          </cell>
          <cell r="J807">
            <v>57.797542999999997</v>
          </cell>
        </row>
        <row r="808">
          <cell r="I808">
            <v>44580</v>
          </cell>
          <cell r="J808">
            <v>57.892448000000002</v>
          </cell>
        </row>
        <row r="809">
          <cell r="I809">
            <v>44581</v>
          </cell>
          <cell r="J809">
            <v>57.655186</v>
          </cell>
        </row>
        <row r="810">
          <cell r="I810">
            <v>44582</v>
          </cell>
          <cell r="J810">
            <v>57.370471999999999</v>
          </cell>
        </row>
        <row r="811">
          <cell r="I811">
            <v>44585</v>
          </cell>
          <cell r="J811">
            <v>56.905434</v>
          </cell>
        </row>
        <row r="812">
          <cell r="I812">
            <v>44586</v>
          </cell>
          <cell r="J812">
            <v>56.772559999999999</v>
          </cell>
        </row>
        <row r="813">
          <cell r="I813">
            <v>44587</v>
          </cell>
          <cell r="J813">
            <v>56.563769999999998</v>
          </cell>
        </row>
        <row r="814">
          <cell r="I814">
            <v>44588</v>
          </cell>
          <cell r="J814">
            <v>56.611224999999997</v>
          </cell>
        </row>
        <row r="815">
          <cell r="I815">
            <v>44589</v>
          </cell>
          <cell r="J815">
            <v>57.740600999999998</v>
          </cell>
        </row>
        <row r="816">
          <cell r="I816">
            <v>44592</v>
          </cell>
          <cell r="J816">
            <v>57.901938999999999</v>
          </cell>
        </row>
        <row r="817">
          <cell r="I817">
            <v>44593</v>
          </cell>
          <cell r="J817">
            <v>57.474868999999998</v>
          </cell>
        </row>
        <row r="818">
          <cell r="I818">
            <v>44594</v>
          </cell>
          <cell r="J818">
            <v>58.063282000000001</v>
          </cell>
        </row>
        <row r="819">
          <cell r="I819">
            <v>44595</v>
          </cell>
          <cell r="J819">
            <v>58.471375000000002</v>
          </cell>
        </row>
        <row r="820">
          <cell r="I820">
            <v>44596</v>
          </cell>
          <cell r="J820">
            <v>57.854484999999997</v>
          </cell>
        </row>
        <row r="821">
          <cell r="I821">
            <v>44599</v>
          </cell>
          <cell r="J821">
            <v>58.461883999999998</v>
          </cell>
        </row>
        <row r="822">
          <cell r="I822">
            <v>44600</v>
          </cell>
          <cell r="J822">
            <v>58.841510999999997</v>
          </cell>
        </row>
        <row r="823">
          <cell r="I823">
            <v>44601</v>
          </cell>
          <cell r="J823">
            <v>57.930411999999997</v>
          </cell>
        </row>
        <row r="824">
          <cell r="I824">
            <v>44602</v>
          </cell>
          <cell r="J824">
            <v>58.253093999999997</v>
          </cell>
        </row>
        <row r="825">
          <cell r="I825">
            <v>44603</v>
          </cell>
          <cell r="J825">
            <v>57.218615999999997</v>
          </cell>
        </row>
        <row r="826">
          <cell r="I826">
            <v>44606</v>
          </cell>
          <cell r="J826">
            <v>57.588757000000001</v>
          </cell>
        </row>
        <row r="827">
          <cell r="I827">
            <v>44607</v>
          </cell>
          <cell r="J827">
            <v>57.807037000000001</v>
          </cell>
        </row>
        <row r="828">
          <cell r="I828">
            <v>44608</v>
          </cell>
          <cell r="J828">
            <v>57.797542999999997</v>
          </cell>
        </row>
        <row r="829">
          <cell r="I829">
            <v>44609</v>
          </cell>
          <cell r="J829">
            <v>58.955390999999999</v>
          </cell>
        </row>
        <row r="830">
          <cell r="I830">
            <v>44610</v>
          </cell>
          <cell r="J830">
            <v>59.353996000000002</v>
          </cell>
        </row>
        <row r="831">
          <cell r="I831">
            <v>44614</v>
          </cell>
          <cell r="J831">
            <v>59.107239</v>
          </cell>
        </row>
        <row r="832">
          <cell r="I832">
            <v>44615</v>
          </cell>
          <cell r="J832">
            <v>58.452393000000001</v>
          </cell>
        </row>
        <row r="833">
          <cell r="I833">
            <v>44616</v>
          </cell>
          <cell r="J833">
            <v>57.427405999999998</v>
          </cell>
        </row>
        <row r="834">
          <cell r="I834">
            <v>44617</v>
          </cell>
          <cell r="J834">
            <v>59.648197000000003</v>
          </cell>
        </row>
        <row r="835">
          <cell r="I835">
            <v>44620</v>
          </cell>
          <cell r="J835">
            <v>59.069279000000002</v>
          </cell>
        </row>
        <row r="836">
          <cell r="I836">
            <v>44621</v>
          </cell>
          <cell r="J836">
            <v>58.813034000000002</v>
          </cell>
        </row>
        <row r="837">
          <cell r="I837">
            <v>44622</v>
          </cell>
          <cell r="J837">
            <v>59.249603</v>
          </cell>
        </row>
        <row r="838">
          <cell r="I838">
            <v>44623</v>
          </cell>
          <cell r="J838">
            <v>59.287567000000003</v>
          </cell>
        </row>
        <row r="839">
          <cell r="I839">
            <v>44624</v>
          </cell>
          <cell r="J839">
            <v>59.382465000000003</v>
          </cell>
        </row>
        <row r="840">
          <cell r="I840">
            <v>44627</v>
          </cell>
          <cell r="J840">
            <v>57.968375999999999</v>
          </cell>
        </row>
        <row r="841">
          <cell r="I841">
            <v>44628</v>
          </cell>
          <cell r="J841">
            <v>55.671658000000001</v>
          </cell>
        </row>
        <row r="842">
          <cell r="I842">
            <v>44629</v>
          </cell>
          <cell r="J842">
            <v>55.956370999999997</v>
          </cell>
        </row>
        <row r="843">
          <cell r="I843">
            <v>44630</v>
          </cell>
          <cell r="J843">
            <v>54.931393</v>
          </cell>
        </row>
        <row r="844">
          <cell r="I844">
            <v>44631</v>
          </cell>
          <cell r="J844">
            <v>54.969352999999998</v>
          </cell>
        </row>
        <row r="845">
          <cell r="I845">
            <v>44634</v>
          </cell>
          <cell r="J845">
            <v>55.983055</v>
          </cell>
        </row>
        <row r="846">
          <cell r="I846">
            <v>44635</v>
          </cell>
          <cell r="J846">
            <v>57.015881</v>
          </cell>
        </row>
        <row r="847">
          <cell r="I847">
            <v>44636</v>
          </cell>
          <cell r="J847">
            <v>56.862869000000003</v>
          </cell>
        </row>
        <row r="848">
          <cell r="I848">
            <v>44637</v>
          </cell>
          <cell r="J848">
            <v>57.465350999999998</v>
          </cell>
        </row>
        <row r="849">
          <cell r="I849">
            <v>44638</v>
          </cell>
          <cell r="J849">
            <v>57.474921999999999</v>
          </cell>
        </row>
        <row r="850">
          <cell r="I850">
            <v>44641</v>
          </cell>
          <cell r="J850">
            <v>57.933956000000002</v>
          </cell>
        </row>
        <row r="851">
          <cell r="I851">
            <v>44642</v>
          </cell>
          <cell r="J851">
            <v>58.144340999999997</v>
          </cell>
        </row>
        <row r="852">
          <cell r="I852">
            <v>44643</v>
          </cell>
          <cell r="J852">
            <v>57.761809999999997</v>
          </cell>
        </row>
        <row r="853">
          <cell r="I853">
            <v>44644</v>
          </cell>
          <cell r="J853">
            <v>58.316474999999997</v>
          </cell>
        </row>
        <row r="854">
          <cell r="I854">
            <v>44645</v>
          </cell>
          <cell r="J854">
            <v>58.842457000000003</v>
          </cell>
        </row>
        <row r="855">
          <cell r="I855">
            <v>44648</v>
          </cell>
          <cell r="J855">
            <v>59.215420000000002</v>
          </cell>
        </row>
        <row r="856">
          <cell r="I856">
            <v>44649</v>
          </cell>
          <cell r="J856">
            <v>59.444938999999998</v>
          </cell>
        </row>
        <row r="857">
          <cell r="I857">
            <v>44650</v>
          </cell>
          <cell r="J857">
            <v>59.492756</v>
          </cell>
        </row>
        <row r="858">
          <cell r="I858">
            <v>44651</v>
          </cell>
          <cell r="J858">
            <v>59.291930999999998</v>
          </cell>
        </row>
        <row r="859">
          <cell r="I859">
            <v>44652</v>
          </cell>
          <cell r="J859">
            <v>60.123927999999999</v>
          </cell>
        </row>
        <row r="860">
          <cell r="I860">
            <v>44655</v>
          </cell>
          <cell r="J860">
            <v>59.808342000000003</v>
          </cell>
        </row>
        <row r="861">
          <cell r="I861">
            <v>44656</v>
          </cell>
          <cell r="J861">
            <v>59.741402000000001</v>
          </cell>
        </row>
        <row r="862">
          <cell r="I862">
            <v>44657</v>
          </cell>
          <cell r="J862">
            <v>60.343876000000002</v>
          </cell>
        </row>
        <row r="863">
          <cell r="I863">
            <v>44658</v>
          </cell>
          <cell r="J863">
            <v>60.669029000000002</v>
          </cell>
        </row>
        <row r="864">
          <cell r="I864">
            <v>44659</v>
          </cell>
          <cell r="J864">
            <v>61.042000000000002</v>
          </cell>
        </row>
        <row r="865">
          <cell r="I865">
            <v>44662</v>
          </cell>
          <cell r="J865">
            <v>61.022872999999997</v>
          </cell>
        </row>
        <row r="866">
          <cell r="I866">
            <v>44663</v>
          </cell>
          <cell r="J866">
            <v>61.740107999999999</v>
          </cell>
        </row>
        <row r="867">
          <cell r="I867">
            <v>44664</v>
          </cell>
          <cell r="J867">
            <v>61.902683000000003</v>
          </cell>
        </row>
        <row r="868">
          <cell r="I868">
            <v>44665</v>
          </cell>
          <cell r="J868">
            <v>62.180016000000002</v>
          </cell>
        </row>
        <row r="869">
          <cell r="I869">
            <v>44669</v>
          </cell>
          <cell r="J869">
            <v>61.625354999999999</v>
          </cell>
        </row>
        <row r="870">
          <cell r="I870">
            <v>44670</v>
          </cell>
          <cell r="J870">
            <v>62.227832999999997</v>
          </cell>
        </row>
        <row r="871">
          <cell r="I871">
            <v>44671</v>
          </cell>
          <cell r="J871">
            <v>63.078957000000003</v>
          </cell>
        </row>
        <row r="872">
          <cell r="I872">
            <v>44672</v>
          </cell>
          <cell r="J872">
            <v>63.318038999999999</v>
          </cell>
        </row>
        <row r="873">
          <cell r="I873">
            <v>44673</v>
          </cell>
          <cell r="J873">
            <v>62.399971000000001</v>
          </cell>
        </row>
        <row r="874">
          <cell r="I874">
            <v>44676</v>
          </cell>
          <cell r="J874">
            <v>63.059840999999999</v>
          </cell>
        </row>
        <row r="875">
          <cell r="I875">
            <v>44677</v>
          </cell>
          <cell r="J875">
            <v>62.208710000000004</v>
          </cell>
        </row>
        <row r="876">
          <cell r="I876">
            <v>44678</v>
          </cell>
          <cell r="J876">
            <v>62.696429999999999</v>
          </cell>
        </row>
        <row r="877">
          <cell r="I877">
            <v>44679</v>
          </cell>
          <cell r="J877">
            <v>63.298920000000003</v>
          </cell>
        </row>
        <row r="878">
          <cell r="I878">
            <v>44680</v>
          </cell>
          <cell r="J878">
            <v>61.787925999999999</v>
          </cell>
        </row>
        <row r="879">
          <cell r="I879">
            <v>44683</v>
          </cell>
          <cell r="J879">
            <v>60.669029000000002</v>
          </cell>
        </row>
        <row r="880">
          <cell r="I880">
            <v>44684</v>
          </cell>
          <cell r="J880">
            <v>60.324759999999998</v>
          </cell>
        </row>
        <row r="881">
          <cell r="I881">
            <v>44685</v>
          </cell>
          <cell r="J881">
            <v>62.189579000000002</v>
          </cell>
        </row>
        <row r="882">
          <cell r="I882">
            <v>44686</v>
          </cell>
          <cell r="J882">
            <v>61.692295000000001</v>
          </cell>
        </row>
        <row r="883">
          <cell r="I883">
            <v>44687</v>
          </cell>
          <cell r="J883">
            <v>61.912247000000001</v>
          </cell>
        </row>
        <row r="884">
          <cell r="I884">
            <v>44690</v>
          </cell>
          <cell r="J884">
            <v>61.787925999999999</v>
          </cell>
        </row>
        <row r="885">
          <cell r="I885">
            <v>44691</v>
          </cell>
          <cell r="J885">
            <v>61.214134000000001</v>
          </cell>
        </row>
        <row r="886">
          <cell r="I886">
            <v>44692</v>
          </cell>
          <cell r="J886">
            <v>61.501026000000003</v>
          </cell>
        </row>
        <row r="887">
          <cell r="I887">
            <v>44693</v>
          </cell>
          <cell r="J887">
            <v>61.692295000000001</v>
          </cell>
        </row>
        <row r="888">
          <cell r="I888">
            <v>44694</v>
          </cell>
          <cell r="J888">
            <v>62.849437999999999</v>
          </cell>
        </row>
        <row r="889">
          <cell r="I889">
            <v>44697</v>
          </cell>
          <cell r="J889">
            <v>63.078957000000003</v>
          </cell>
        </row>
        <row r="890">
          <cell r="I890">
            <v>44698</v>
          </cell>
          <cell r="J890">
            <v>62.906826000000002</v>
          </cell>
        </row>
        <row r="891">
          <cell r="I891">
            <v>44699</v>
          </cell>
          <cell r="J891">
            <v>58.526867000000003</v>
          </cell>
        </row>
        <row r="892">
          <cell r="I892">
            <v>44700</v>
          </cell>
          <cell r="J892">
            <v>57.379283999999998</v>
          </cell>
        </row>
        <row r="893">
          <cell r="I893">
            <v>44701</v>
          </cell>
          <cell r="J893">
            <v>58.316474999999997</v>
          </cell>
        </row>
        <row r="894">
          <cell r="I894">
            <v>44704</v>
          </cell>
          <cell r="J894">
            <v>60.114367999999999</v>
          </cell>
        </row>
        <row r="895">
          <cell r="I895">
            <v>44705</v>
          </cell>
          <cell r="J895">
            <v>61.223689999999998</v>
          </cell>
        </row>
        <row r="896">
          <cell r="I896">
            <v>44706</v>
          </cell>
          <cell r="J896">
            <v>61.271510999999997</v>
          </cell>
        </row>
        <row r="897">
          <cell r="I897">
            <v>44707</v>
          </cell>
          <cell r="J897">
            <v>61.491467</v>
          </cell>
        </row>
        <row r="898">
          <cell r="I898">
            <v>44708</v>
          </cell>
          <cell r="J898">
            <v>61.854869999999998</v>
          </cell>
        </row>
        <row r="899">
          <cell r="I899">
            <v>44712</v>
          </cell>
          <cell r="J899">
            <v>60.611651999999999</v>
          </cell>
        </row>
        <row r="900">
          <cell r="I900">
            <v>44713</v>
          </cell>
          <cell r="J900">
            <v>60.315188999999997</v>
          </cell>
        </row>
        <row r="901">
          <cell r="I901">
            <v>44714</v>
          </cell>
          <cell r="J901">
            <v>60.946365</v>
          </cell>
        </row>
        <row r="902">
          <cell r="I902">
            <v>44715</v>
          </cell>
          <cell r="J902">
            <v>60.219558999999997</v>
          </cell>
        </row>
        <row r="903">
          <cell r="I903">
            <v>44718</v>
          </cell>
          <cell r="J903">
            <v>60.123927999999999</v>
          </cell>
        </row>
        <row r="904">
          <cell r="I904">
            <v>44719</v>
          </cell>
          <cell r="J904">
            <v>60.487330999999998</v>
          </cell>
        </row>
        <row r="905">
          <cell r="I905">
            <v>44720</v>
          </cell>
          <cell r="J905">
            <v>60.143047000000003</v>
          </cell>
        </row>
        <row r="906">
          <cell r="I906">
            <v>44721</v>
          </cell>
          <cell r="J906">
            <v>59.100658000000003</v>
          </cell>
        </row>
        <row r="907">
          <cell r="I907">
            <v>44722</v>
          </cell>
          <cell r="J907">
            <v>58.727691999999998</v>
          </cell>
        </row>
        <row r="908">
          <cell r="I908">
            <v>44725</v>
          </cell>
          <cell r="J908">
            <v>58.660758999999999</v>
          </cell>
        </row>
        <row r="909">
          <cell r="I909">
            <v>44726</v>
          </cell>
          <cell r="J909">
            <v>57.052157999999999</v>
          </cell>
        </row>
        <row r="910">
          <cell r="I910">
            <v>44727</v>
          </cell>
          <cell r="J910">
            <v>57.475985999999999</v>
          </cell>
        </row>
        <row r="911">
          <cell r="I911">
            <v>44728</v>
          </cell>
          <cell r="J911">
            <v>56.898045000000003</v>
          </cell>
        </row>
        <row r="912">
          <cell r="I912">
            <v>44729</v>
          </cell>
          <cell r="J912">
            <v>57.244804000000002</v>
          </cell>
        </row>
        <row r="913">
          <cell r="I913">
            <v>44733</v>
          </cell>
          <cell r="J913">
            <v>58.468105000000001</v>
          </cell>
        </row>
        <row r="914">
          <cell r="I914">
            <v>44734</v>
          </cell>
          <cell r="J914">
            <v>58.901566000000003</v>
          </cell>
        </row>
        <row r="915">
          <cell r="I915">
            <v>44735</v>
          </cell>
          <cell r="J915">
            <v>59.604720999999998</v>
          </cell>
        </row>
        <row r="916">
          <cell r="I916">
            <v>44736</v>
          </cell>
          <cell r="J916">
            <v>60.722073000000002</v>
          </cell>
        </row>
        <row r="917">
          <cell r="I917">
            <v>44739</v>
          </cell>
          <cell r="J917">
            <v>60.596843999999997</v>
          </cell>
        </row>
        <row r="918">
          <cell r="I918">
            <v>44740</v>
          </cell>
          <cell r="J918">
            <v>59.990012999999998</v>
          </cell>
        </row>
        <row r="919">
          <cell r="I919">
            <v>44741</v>
          </cell>
          <cell r="J919">
            <v>60.423465999999998</v>
          </cell>
        </row>
        <row r="920">
          <cell r="I920">
            <v>44742</v>
          </cell>
          <cell r="J920">
            <v>60.596843999999997</v>
          </cell>
        </row>
        <row r="921">
          <cell r="I921">
            <v>44743</v>
          </cell>
          <cell r="J921">
            <v>62.012797999999997</v>
          </cell>
        </row>
        <row r="922">
          <cell r="I922">
            <v>44747</v>
          </cell>
          <cell r="J922">
            <v>60.953246999999998</v>
          </cell>
        </row>
        <row r="923">
          <cell r="I923">
            <v>44748</v>
          </cell>
          <cell r="J923">
            <v>61.078460999999997</v>
          </cell>
        </row>
        <row r="924">
          <cell r="I924">
            <v>44749</v>
          </cell>
          <cell r="J924">
            <v>60.596843999999997</v>
          </cell>
        </row>
        <row r="925">
          <cell r="I925">
            <v>44750</v>
          </cell>
          <cell r="J925">
            <v>60.818390000000001</v>
          </cell>
        </row>
        <row r="926">
          <cell r="I926">
            <v>44753</v>
          </cell>
          <cell r="J926">
            <v>60.62574</v>
          </cell>
        </row>
        <row r="927">
          <cell r="I927">
            <v>44754</v>
          </cell>
          <cell r="J927">
            <v>60.365668999999997</v>
          </cell>
        </row>
        <row r="928">
          <cell r="I928">
            <v>44755</v>
          </cell>
          <cell r="J928">
            <v>60.086337999999998</v>
          </cell>
        </row>
        <row r="929">
          <cell r="I929">
            <v>44756</v>
          </cell>
          <cell r="J929">
            <v>59.893687999999997</v>
          </cell>
        </row>
        <row r="930">
          <cell r="I930">
            <v>44757</v>
          </cell>
          <cell r="J930">
            <v>60.201923000000001</v>
          </cell>
        </row>
        <row r="931">
          <cell r="I931">
            <v>44760</v>
          </cell>
          <cell r="J931">
            <v>59.383178999999998</v>
          </cell>
        </row>
        <row r="932">
          <cell r="I932">
            <v>44761</v>
          </cell>
          <cell r="J932">
            <v>60.230815999999997</v>
          </cell>
        </row>
        <row r="933">
          <cell r="I933">
            <v>44762</v>
          </cell>
          <cell r="J933">
            <v>59.238697000000002</v>
          </cell>
        </row>
        <row r="934">
          <cell r="I934">
            <v>44763</v>
          </cell>
          <cell r="J934">
            <v>59.103836000000001</v>
          </cell>
        </row>
        <row r="935">
          <cell r="I935">
            <v>44764</v>
          </cell>
          <cell r="J935">
            <v>59.325381999999998</v>
          </cell>
        </row>
        <row r="936">
          <cell r="I936">
            <v>44767</v>
          </cell>
          <cell r="J936">
            <v>59.903320000000001</v>
          </cell>
        </row>
        <row r="937">
          <cell r="I937">
            <v>44768</v>
          </cell>
          <cell r="J937">
            <v>60.885818</v>
          </cell>
        </row>
        <row r="938">
          <cell r="I938">
            <v>44769</v>
          </cell>
          <cell r="J938">
            <v>60.693171999999997</v>
          </cell>
        </row>
        <row r="939">
          <cell r="I939">
            <v>44770</v>
          </cell>
          <cell r="J939">
            <v>61.704563</v>
          </cell>
        </row>
        <row r="940">
          <cell r="I940">
            <v>44771</v>
          </cell>
          <cell r="J940">
            <v>61.810516</v>
          </cell>
        </row>
        <row r="941">
          <cell r="I941">
            <v>44774</v>
          </cell>
          <cell r="J941">
            <v>62.147647999999997</v>
          </cell>
        </row>
        <row r="942">
          <cell r="I942">
            <v>44775</v>
          </cell>
          <cell r="J942">
            <v>61.300002999999997</v>
          </cell>
        </row>
        <row r="943">
          <cell r="I943">
            <v>44776</v>
          </cell>
          <cell r="J943">
            <v>61.569713999999998</v>
          </cell>
        </row>
        <row r="944">
          <cell r="I944">
            <v>44777</v>
          </cell>
          <cell r="J944">
            <v>61.328899</v>
          </cell>
        </row>
        <row r="945">
          <cell r="I945">
            <v>44778</v>
          </cell>
          <cell r="J945">
            <v>61.049568000000001</v>
          </cell>
        </row>
        <row r="946">
          <cell r="I946">
            <v>44781</v>
          </cell>
          <cell r="J946">
            <v>60.654636000000004</v>
          </cell>
        </row>
        <row r="947">
          <cell r="I947">
            <v>44782</v>
          </cell>
          <cell r="J947">
            <v>60.731696999999997</v>
          </cell>
        </row>
        <row r="948">
          <cell r="I948">
            <v>44783</v>
          </cell>
          <cell r="J948">
            <v>61.309643000000001</v>
          </cell>
        </row>
        <row r="949">
          <cell r="I949">
            <v>44784</v>
          </cell>
          <cell r="J949">
            <v>60.895451000000001</v>
          </cell>
        </row>
        <row r="950">
          <cell r="I950">
            <v>44785</v>
          </cell>
          <cell r="J950">
            <v>61.357799999999997</v>
          </cell>
        </row>
        <row r="951">
          <cell r="I951">
            <v>44788</v>
          </cell>
          <cell r="J951">
            <v>62.128386999999996</v>
          </cell>
        </row>
        <row r="952">
          <cell r="I952">
            <v>44789</v>
          </cell>
          <cell r="J952">
            <v>62.638897</v>
          </cell>
        </row>
        <row r="953">
          <cell r="I953">
            <v>44790</v>
          </cell>
          <cell r="J953">
            <v>62.494410999999999</v>
          </cell>
        </row>
        <row r="954">
          <cell r="I954">
            <v>44791</v>
          </cell>
          <cell r="J954">
            <v>62.821911</v>
          </cell>
        </row>
        <row r="955">
          <cell r="I955">
            <v>44792</v>
          </cell>
          <cell r="J955">
            <v>62.773746000000003</v>
          </cell>
        </row>
        <row r="956">
          <cell r="I956">
            <v>44795</v>
          </cell>
          <cell r="J956">
            <v>61.839413</v>
          </cell>
        </row>
        <row r="957">
          <cell r="I957">
            <v>44796</v>
          </cell>
          <cell r="J957">
            <v>61.906837000000003</v>
          </cell>
        </row>
        <row r="958">
          <cell r="I958">
            <v>44797</v>
          </cell>
          <cell r="J958">
            <v>61.993533999999997</v>
          </cell>
        </row>
        <row r="959">
          <cell r="I959">
            <v>44798</v>
          </cell>
          <cell r="J959">
            <v>62.29213</v>
          </cell>
        </row>
        <row r="960">
          <cell r="I960">
            <v>44799</v>
          </cell>
          <cell r="J960">
            <v>60.789493999999998</v>
          </cell>
        </row>
        <row r="961">
          <cell r="I961">
            <v>44802</v>
          </cell>
          <cell r="J961">
            <v>60.423465999999998</v>
          </cell>
        </row>
        <row r="962">
          <cell r="I962">
            <v>44803</v>
          </cell>
          <cell r="J962">
            <v>59.864792000000001</v>
          </cell>
        </row>
        <row r="963">
          <cell r="I963">
            <v>44804</v>
          </cell>
          <cell r="J963">
            <v>59.440967999999998</v>
          </cell>
        </row>
        <row r="964">
          <cell r="I964">
            <v>44805</v>
          </cell>
          <cell r="J964">
            <v>59.720306000000001</v>
          </cell>
        </row>
        <row r="965">
          <cell r="I965">
            <v>44806</v>
          </cell>
          <cell r="J965">
            <v>58.901566000000003</v>
          </cell>
        </row>
        <row r="966">
          <cell r="I966">
            <v>44810</v>
          </cell>
          <cell r="J966">
            <v>58.930461999999999</v>
          </cell>
        </row>
        <row r="967">
          <cell r="I967">
            <v>44811</v>
          </cell>
          <cell r="J967">
            <v>60.018909000000001</v>
          </cell>
        </row>
        <row r="968">
          <cell r="I968">
            <v>44812</v>
          </cell>
          <cell r="J968">
            <v>59.835892000000001</v>
          </cell>
        </row>
        <row r="969">
          <cell r="I969">
            <v>44813</v>
          </cell>
          <cell r="J969">
            <v>60.028542000000002</v>
          </cell>
        </row>
        <row r="970">
          <cell r="I970">
            <v>44816</v>
          </cell>
          <cell r="J970">
            <v>60.201923000000001</v>
          </cell>
        </row>
        <row r="971">
          <cell r="I971">
            <v>44817</v>
          </cell>
          <cell r="J971">
            <v>58.246566999999999</v>
          </cell>
        </row>
        <row r="972">
          <cell r="I972">
            <v>44818</v>
          </cell>
          <cell r="J972">
            <v>58.554802000000002</v>
          </cell>
        </row>
        <row r="973">
          <cell r="I973">
            <v>44819</v>
          </cell>
          <cell r="J973">
            <v>57.759189999999997</v>
          </cell>
        </row>
        <row r="974">
          <cell r="I974">
            <v>44820</v>
          </cell>
          <cell r="J974">
            <v>57.768894000000003</v>
          </cell>
        </row>
        <row r="975">
          <cell r="I975">
            <v>44823</v>
          </cell>
          <cell r="J975">
            <v>58.205505000000002</v>
          </cell>
        </row>
        <row r="976">
          <cell r="I976">
            <v>44824</v>
          </cell>
          <cell r="J976">
            <v>58.118183000000002</v>
          </cell>
        </row>
        <row r="977">
          <cell r="I977">
            <v>44825</v>
          </cell>
          <cell r="J977">
            <v>57.63306</v>
          </cell>
        </row>
        <row r="978">
          <cell r="I978">
            <v>44826</v>
          </cell>
          <cell r="J978">
            <v>57.497227000000002</v>
          </cell>
        </row>
        <row r="979">
          <cell r="I979">
            <v>44827</v>
          </cell>
          <cell r="J979">
            <v>56.856850000000001</v>
          </cell>
        </row>
        <row r="980">
          <cell r="I980">
            <v>44830</v>
          </cell>
          <cell r="J980">
            <v>56.148567</v>
          </cell>
        </row>
        <row r="981">
          <cell r="I981">
            <v>44831</v>
          </cell>
          <cell r="J981">
            <v>54.702891999999999</v>
          </cell>
        </row>
        <row r="982">
          <cell r="I982">
            <v>44832</v>
          </cell>
          <cell r="J982">
            <v>55.285041999999997</v>
          </cell>
        </row>
        <row r="983">
          <cell r="I983">
            <v>44833</v>
          </cell>
          <cell r="J983">
            <v>54.887241000000003</v>
          </cell>
        </row>
        <row r="984">
          <cell r="I984">
            <v>44834</v>
          </cell>
          <cell r="J984">
            <v>54.353603</v>
          </cell>
        </row>
        <row r="985">
          <cell r="I985">
            <v>44837</v>
          </cell>
          <cell r="J985">
            <v>54.964863000000001</v>
          </cell>
        </row>
        <row r="986">
          <cell r="I986">
            <v>44838</v>
          </cell>
          <cell r="J986">
            <v>55.090995999999997</v>
          </cell>
        </row>
        <row r="987">
          <cell r="I987">
            <v>44839</v>
          </cell>
          <cell r="J987">
            <v>54.567059</v>
          </cell>
        </row>
        <row r="988">
          <cell r="I988">
            <v>44840</v>
          </cell>
          <cell r="J988">
            <v>53.393051</v>
          </cell>
        </row>
        <row r="989">
          <cell r="I989">
            <v>44841</v>
          </cell>
          <cell r="J989">
            <v>52.888514999999998</v>
          </cell>
        </row>
        <row r="990">
          <cell r="I990">
            <v>44844</v>
          </cell>
          <cell r="J990">
            <v>52.772083000000002</v>
          </cell>
        </row>
        <row r="991">
          <cell r="I991">
            <v>44845</v>
          </cell>
          <cell r="J991">
            <v>52.859408999999999</v>
          </cell>
        </row>
        <row r="992">
          <cell r="I992">
            <v>44846</v>
          </cell>
          <cell r="J992">
            <v>53.499778999999997</v>
          </cell>
        </row>
        <row r="993">
          <cell r="I993">
            <v>44847</v>
          </cell>
          <cell r="J993">
            <v>54.208064999999998</v>
          </cell>
        </row>
        <row r="994">
          <cell r="I994">
            <v>44848</v>
          </cell>
          <cell r="J994">
            <v>53.344535999999998</v>
          </cell>
        </row>
        <row r="995">
          <cell r="I995">
            <v>44851</v>
          </cell>
          <cell r="J995">
            <v>54.033413000000003</v>
          </cell>
        </row>
        <row r="996">
          <cell r="I996">
            <v>44852</v>
          </cell>
          <cell r="J996">
            <v>54.761100999999996</v>
          </cell>
        </row>
        <row r="997">
          <cell r="I997">
            <v>44853</v>
          </cell>
          <cell r="J997">
            <v>54.295386999999998</v>
          </cell>
        </row>
        <row r="998">
          <cell r="I998">
            <v>44854</v>
          </cell>
          <cell r="J998">
            <v>53.441566000000002</v>
          </cell>
        </row>
        <row r="999">
          <cell r="I999">
            <v>44855</v>
          </cell>
          <cell r="J999">
            <v>54.295386999999998</v>
          </cell>
        </row>
        <row r="1000">
          <cell r="I1000">
            <v>44858</v>
          </cell>
          <cell r="J1000">
            <v>55.857494000000003</v>
          </cell>
        </row>
        <row r="1001">
          <cell r="I1001">
            <v>44859</v>
          </cell>
          <cell r="J1001">
            <v>57.196441999999998</v>
          </cell>
        </row>
        <row r="1002">
          <cell r="I1002">
            <v>44860</v>
          </cell>
          <cell r="J1002">
            <v>57.623351999999997</v>
          </cell>
        </row>
        <row r="1003">
          <cell r="I1003">
            <v>44861</v>
          </cell>
          <cell r="J1003">
            <v>57.759189999999997</v>
          </cell>
        </row>
        <row r="1004">
          <cell r="I1004">
            <v>44862</v>
          </cell>
          <cell r="J1004">
            <v>58.952598999999999</v>
          </cell>
        </row>
        <row r="1005">
          <cell r="I1005">
            <v>44865</v>
          </cell>
          <cell r="J1005">
            <v>58.069671999999997</v>
          </cell>
        </row>
        <row r="1006">
          <cell r="I1006">
            <v>44866</v>
          </cell>
          <cell r="J1006">
            <v>57.865921</v>
          </cell>
        </row>
        <row r="1007">
          <cell r="I1007">
            <v>44867</v>
          </cell>
          <cell r="J1007">
            <v>57.060608000000002</v>
          </cell>
        </row>
        <row r="1008">
          <cell r="I1008">
            <v>44868</v>
          </cell>
          <cell r="J1008">
            <v>57.031502000000003</v>
          </cell>
        </row>
        <row r="1009">
          <cell r="I1009">
            <v>44869</v>
          </cell>
          <cell r="J1009">
            <v>57.497227000000002</v>
          </cell>
        </row>
        <row r="1010">
          <cell r="I1010">
            <v>44872</v>
          </cell>
          <cell r="J1010">
            <v>57.720379000000001</v>
          </cell>
        </row>
        <row r="1011">
          <cell r="I1011">
            <v>44873</v>
          </cell>
          <cell r="J1011">
            <v>57.827106000000001</v>
          </cell>
        </row>
        <row r="1012">
          <cell r="I1012">
            <v>44874</v>
          </cell>
          <cell r="J1012">
            <v>57.021801000000004</v>
          </cell>
        </row>
        <row r="1013">
          <cell r="I1013">
            <v>44875</v>
          </cell>
          <cell r="J1013">
            <v>59.069035</v>
          </cell>
        </row>
        <row r="1014">
          <cell r="I1014">
            <v>44876</v>
          </cell>
          <cell r="J1014">
            <v>59.495944999999999</v>
          </cell>
        </row>
        <row r="1015">
          <cell r="I1015">
            <v>44879</v>
          </cell>
          <cell r="J1015">
            <v>58.923492000000003</v>
          </cell>
        </row>
        <row r="1016">
          <cell r="I1016">
            <v>44880</v>
          </cell>
          <cell r="J1016">
            <v>58.826469000000003</v>
          </cell>
        </row>
        <row r="1017">
          <cell r="I1017">
            <v>44881</v>
          </cell>
          <cell r="J1017">
            <v>58.719746000000001</v>
          </cell>
        </row>
        <row r="1018">
          <cell r="I1018">
            <v>44882</v>
          </cell>
          <cell r="J1018">
            <v>58.904091000000001</v>
          </cell>
        </row>
        <row r="1019">
          <cell r="I1019">
            <v>44883</v>
          </cell>
          <cell r="J1019">
            <v>59.321297000000001</v>
          </cell>
        </row>
        <row r="1020">
          <cell r="I1020">
            <v>44886</v>
          </cell>
          <cell r="J1020">
            <v>60.233341000000003</v>
          </cell>
        </row>
        <row r="1021">
          <cell r="I1021">
            <v>44887</v>
          </cell>
          <cell r="J1021">
            <v>60.495303999999997</v>
          </cell>
        </row>
        <row r="1022">
          <cell r="I1022">
            <v>44888</v>
          </cell>
          <cell r="J1022">
            <v>60.766978999999999</v>
          </cell>
        </row>
        <row r="1023">
          <cell r="I1023">
            <v>44890</v>
          </cell>
          <cell r="J1023">
            <v>60.825190999999997</v>
          </cell>
        </row>
        <row r="1024">
          <cell r="I1024">
            <v>44893</v>
          </cell>
          <cell r="J1024">
            <v>60.834892000000004</v>
          </cell>
        </row>
        <row r="1025">
          <cell r="I1025">
            <v>44894</v>
          </cell>
          <cell r="J1025">
            <v>60.621437</v>
          </cell>
        </row>
        <row r="1026">
          <cell r="I1026">
            <v>44895</v>
          </cell>
          <cell r="J1026">
            <v>62.155540000000002</v>
          </cell>
        </row>
        <row r="1027">
          <cell r="I1027">
            <v>44896</v>
          </cell>
          <cell r="J1027">
            <v>62.331420999999999</v>
          </cell>
        </row>
        <row r="1028">
          <cell r="I1028">
            <v>44897</v>
          </cell>
          <cell r="J1028">
            <v>62.878616000000001</v>
          </cell>
        </row>
        <row r="1029">
          <cell r="I1029">
            <v>44900</v>
          </cell>
          <cell r="J1029">
            <v>62.018745000000003</v>
          </cell>
        </row>
        <row r="1030">
          <cell r="I1030">
            <v>44901</v>
          </cell>
          <cell r="J1030">
            <v>61.989426000000002</v>
          </cell>
        </row>
        <row r="1031">
          <cell r="I1031">
            <v>44902</v>
          </cell>
          <cell r="J1031">
            <v>62.087139000000001</v>
          </cell>
        </row>
        <row r="1032">
          <cell r="I1032">
            <v>44903</v>
          </cell>
          <cell r="J1032">
            <v>62.350963999999998</v>
          </cell>
        </row>
        <row r="1033">
          <cell r="I1033">
            <v>44904</v>
          </cell>
          <cell r="J1033">
            <v>61.696289</v>
          </cell>
        </row>
        <row r="1034">
          <cell r="I1034">
            <v>44907</v>
          </cell>
          <cell r="J1034">
            <v>62.507308999999999</v>
          </cell>
        </row>
        <row r="1035">
          <cell r="I1035">
            <v>44908</v>
          </cell>
          <cell r="J1035">
            <v>62.526851999999998</v>
          </cell>
        </row>
        <row r="1036">
          <cell r="I1036">
            <v>44909</v>
          </cell>
          <cell r="J1036">
            <v>62.526851999999998</v>
          </cell>
        </row>
        <row r="1037">
          <cell r="I1037">
            <v>44910</v>
          </cell>
          <cell r="J1037">
            <v>61.666969000000002</v>
          </cell>
        </row>
        <row r="1038">
          <cell r="I1038">
            <v>44911</v>
          </cell>
          <cell r="J1038">
            <v>61.315201000000002</v>
          </cell>
        </row>
        <row r="1039">
          <cell r="I1039">
            <v>44914</v>
          </cell>
          <cell r="J1039">
            <v>61.403148999999999</v>
          </cell>
        </row>
        <row r="1040">
          <cell r="I1040">
            <v>44915</v>
          </cell>
          <cell r="J1040">
            <v>61.354289999999999</v>
          </cell>
        </row>
        <row r="1041">
          <cell r="I1041">
            <v>44916</v>
          </cell>
          <cell r="J1041">
            <v>62.341194000000002</v>
          </cell>
        </row>
        <row r="1042">
          <cell r="I1042">
            <v>44917</v>
          </cell>
          <cell r="J1042">
            <v>61.891711999999998</v>
          </cell>
        </row>
        <row r="1043">
          <cell r="I1043">
            <v>44918</v>
          </cell>
          <cell r="J1043">
            <v>62.360737</v>
          </cell>
        </row>
        <row r="1044">
          <cell r="I1044">
            <v>44922</v>
          </cell>
          <cell r="J1044">
            <v>62.741816999999998</v>
          </cell>
        </row>
        <row r="1045">
          <cell r="I1045">
            <v>44923</v>
          </cell>
          <cell r="J1045">
            <v>62.116455000000002</v>
          </cell>
        </row>
        <row r="1046">
          <cell r="I1046">
            <v>44924</v>
          </cell>
          <cell r="J1046">
            <v>62.487761999999996</v>
          </cell>
        </row>
        <row r="1047">
          <cell r="I1047">
            <v>44925</v>
          </cell>
          <cell r="J1047">
            <v>62.155540000000002</v>
          </cell>
        </row>
        <row r="1048">
          <cell r="I1048">
            <v>44929</v>
          </cell>
          <cell r="J1048">
            <v>61.510632000000001</v>
          </cell>
        </row>
        <row r="1049">
          <cell r="I1049">
            <v>44930</v>
          </cell>
          <cell r="J1049">
            <v>61.481312000000003</v>
          </cell>
        </row>
        <row r="1050">
          <cell r="I1050">
            <v>44931</v>
          </cell>
          <cell r="J1050">
            <v>60.777779000000002</v>
          </cell>
        </row>
        <row r="1051">
          <cell r="I1051">
            <v>44932</v>
          </cell>
          <cell r="J1051">
            <v>61.950339999999997</v>
          </cell>
        </row>
        <row r="1052">
          <cell r="I1052">
            <v>44935</v>
          </cell>
          <cell r="J1052">
            <v>61.178401999999998</v>
          </cell>
        </row>
        <row r="1053">
          <cell r="I1053">
            <v>44936</v>
          </cell>
          <cell r="J1053">
            <v>60.709381</v>
          </cell>
        </row>
        <row r="1054">
          <cell r="I1054">
            <v>44937</v>
          </cell>
          <cell r="J1054">
            <v>60.592120999999999</v>
          </cell>
        </row>
        <row r="1055">
          <cell r="I1055">
            <v>44938</v>
          </cell>
          <cell r="J1055">
            <v>59.810417000000001</v>
          </cell>
        </row>
        <row r="1056">
          <cell r="I1056">
            <v>44939</v>
          </cell>
          <cell r="J1056">
            <v>60.025382999999998</v>
          </cell>
        </row>
        <row r="1057">
          <cell r="I1057">
            <v>44943</v>
          </cell>
          <cell r="J1057">
            <v>60.269669</v>
          </cell>
        </row>
        <row r="1058">
          <cell r="I1058">
            <v>44944</v>
          </cell>
          <cell r="J1058">
            <v>58.442428999999997</v>
          </cell>
        </row>
        <row r="1059">
          <cell r="I1059">
            <v>44945</v>
          </cell>
          <cell r="J1059">
            <v>58.354484999999997</v>
          </cell>
        </row>
        <row r="1060">
          <cell r="I1060">
            <v>44946</v>
          </cell>
          <cell r="J1060">
            <v>58.706257000000001</v>
          </cell>
        </row>
        <row r="1061">
          <cell r="I1061">
            <v>44949</v>
          </cell>
          <cell r="J1061">
            <v>58.852820999999999</v>
          </cell>
        </row>
        <row r="1062">
          <cell r="I1062">
            <v>44950</v>
          </cell>
          <cell r="J1062">
            <v>59.165503999999999</v>
          </cell>
        </row>
        <row r="1063">
          <cell r="I1063">
            <v>44951</v>
          </cell>
          <cell r="J1063">
            <v>59.536819000000001</v>
          </cell>
        </row>
        <row r="1064">
          <cell r="I1064">
            <v>44952</v>
          </cell>
          <cell r="J1064">
            <v>59.419562999999997</v>
          </cell>
        </row>
        <row r="1065">
          <cell r="I1065">
            <v>44953</v>
          </cell>
          <cell r="J1065">
            <v>59.106879999999997</v>
          </cell>
        </row>
        <row r="1066">
          <cell r="I1066">
            <v>44956</v>
          </cell>
          <cell r="J1066">
            <v>59.253447999999999</v>
          </cell>
        </row>
        <row r="1067">
          <cell r="I1067">
            <v>44957</v>
          </cell>
          <cell r="J1067">
            <v>59.917900000000003</v>
          </cell>
        </row>
        <row r="1068">
          <cell r="I1068">
            <v>44958</v>
          </cell>
          <cell r="J1068">
            <v>59.927672999999999</v>
          </cell>
        </row>
        <row r="1069">
          <cell r="I1069">
            <v>44959</v>
          </cell>
          <cell r="J1069">
            <v>58.901679999999999</v>
          </cell>
        </row>
        <row r="1070">
          <cell r="I1070">
            <v>44960</v>
          </cell>
          <cell r="J1070">
            <v>58.461970999999998</v>
          </cell>
        </row>
        <row r="1071">
          <cell r="I1071">
            <v>44963</v>
          </cell>
          <cell r="J1071">
            <v>58.794193</v>
          </cell>
        </row>
        <row r="1072">
          <cell r="I1072">
            <v>44964</v>
          </cell>
          <cell r="J1072">
            <v>58.696483999999998</v>
          </cell>
        </row>
        <row r="1073">
          <cell r="I1073">
            <v>44965</v>
          </cell>
          <cell r="J1073">
            <v>58.354484999999997</v>
          </cell>
        </row>
        <row r="1074">
          <cell r="I1074">
            <v>44966</v>
          </cell>
          <cell r="J1074">
            <v>58.256771000000001</v>
          </cell>
        </row>
        <row r="1075">
          <cell r="I1075">
            <v>44967</v>
          </cell>
          <cell r="J1075">
            <v>58.256771000000001</v>
          </cell>
        </row>
        <row r="1076">
          <cell r="I1076">
            <v>44970</v>
          </cell>
          <cell r="J1076">
            <v>59.214362999999999</v>
          </cell>
        </row>
        <row r="1077">
          <cell r="I1077">
            <v>44971</v>
          </cell>
          <cell r="J1077">
            <v>58.227459000000003</v>
          </cell>
        </row>
        <row r="1078">
          <cell r="I1078">
            <v>44972</v>
          </cell>
          <cell r="J1078">
            <v>58.227459000000003</v>
          </cell>
        </row>
        <row r="1079">
          <cell r="I1079">
            <v>44973</v>
          </cell>
          <cell r="J1079">
            <v>57.865921</v>
          </cell>
        </row>
        <row r="1080">
          <cell r="I1080">
            <v>44974</v>
          </cell>
          <cell r="J1080">
            <v>58.745337999999997</v>
          </cell>
        </row>
        <row r="1081">
          <cell r="I1081">
            <v>44978</v>
          </cell>
          <cell r="J1081">
            <v>58.432651999999997</v>
          </cell>
        </row>
        <row r="1082">
          <cell r="I1082">
            <v>44979</v>
          </cell>
          <cell r="J1082">
            <v>58.608539999999998</v>
          </cell>
        </row>
        <row r="1083">
          <cell r="I1083">
            <v>44980</v>
          </cell>
          <cell r="J1083">
            <v>58.716025999999999</v>
          </cell>
        </row>
        <row r="1084">
          <cell r="I1084">
            <v>44981</v>
          </cell>
          <cell r="J1084">
            <v>58.471741000000002</v>
          </cell>
        </row>
        <row r="1085">
          <cell r="I1085">
            <v>44984</v>
          </cell>
          <cell r="J1085">
            <v>58.452198000000003</v>
          </cell>
        </row>
        <row r="1086">
          <cell r="I1086">
            <v>44985</v>
          </cell>
          <cell r="J1086">
            <v>58.149284000000002</v>
          </cell>
        </row>
        <row r="1087">
          <cell r="I1087">
            <v>44986</v>
          </cell>
          <cell r="J1087">
            <v>57.514149000000003</v>
          </cell>
        </row>
        <row r="1088">
          <cell r="I1088">
            <v>44987</v>
          </cell>
          <cell r="J1088">
            <v>58.354484999999997</v>
          </cell>
        </row>
        <row r="1089">
          <cell r="I1089">
            <v>44988</v>
          </cell>
          <cell r="J1089">
            <v>58.080886999999997</v>
          </cell>
        </row>
        <row r="1090">
          <cell r="I1090">
            <v>44991</v>
          </cell>
          <cell r="J1090">
            <v>58.979855000000001</v>
          </cell>
        </row>
        <row r="1091">
          <cell r="I1091">
            <v>44992</v>
          </cell>
          <cell r="J1091">
            <v>58.637855999999999</v>
          </cell>
        </row>
        <row r="1092">
          <cell r="I1092">
            <v>44993</v>
          </cell>
          <cell r="J1092">
            <v>58.667167999999997</v>
          </cell>
        </row>
        <row r="1093">
          <cell r="I1093">
            <v>44994</v>
          </cell>
          <cell r="J1093">
            <v>58.100430000000003</v>
          </cell>
        </row>
        <row r="1094">
          <cell r="I1094">
            <v>44995</v>
          </cell>
          <cell r="J1094">
            <v>57.856144</v>
          </cell>
        </row>
        <row r="1095">
          <cell r="I1095">
            <v>44998</v>
          </cell>
          <cell r="J1095">
            <v>58.442428999999997</v>
          </cell>
        </row>
        <row r="1096">
          <cell r="I1096">
            <v>44999</v>
          </cell>
          <cell r="J1096">
            <v>58.657398000000001</v>
          </cell>
        </row>
        <row r="1097">
          <cell r="I1097">
            <v>45000</v>
          </cell>
          <cell r="J1097">
            <v>59.048248000000001</v>
          </cell>
        </row>
        <row r="1098">
          <cell r="I1098">
            <v>45001</v>
          </cell>
          <cell r="J1098">
            <v>59.373179999999998</v>
          </cell>
        </row>
        <row r="1099">
          <cell r="I1099">
            <v>45002</v>
          </cell>
          <cell r="J1099">
            <v>59.097481000000002</v>
          </cell>
        </row>
        <row r="1100">
          <cell r="I1100">
            <v>45005</v>
          </cell>
          <cell r="J1100">
            <v>59.668568</v>
          </cell>
        </row>
        <row r="1101">
          <cell r="I1101">
            <v>45006</v>
          </cell>
          <cell r="J1101">
            <v>59.392868</v>
          </cell>
        </row>
        <row r="1102">
          <cell r="I1102">
            <v>45007</v>
          </cell>
          <cell r="J1102">
            <v>59.127021999999997</v>
          </cell>
        </row>
        <row r="1103">
          <cell r="I1103">
            <v>45008</v>
          </cell>
          <cell r="J1103">
            <v>58.999020000000002</v>
          </cell>
        </row>
        <row r="1104">
          <cell r="I1104">
            <v>45009</v>
          </cell>
          <cell r="J1104">
            <v>59.963959000000003</v>
          </cell>
        </row>
        <row r="1105">
          <cell r="I1105">
            <v>45012</v>
          </cell>
          <cell r="J1105">
            <v>60.407035999999998</v>
          </cell>
        </row>
        <row r="1106">
          <cell r="I1106">
            <v>45013</v>
          </cell>
          <cell r="J1106">
            <v>60.475963999999998</v>
          </cell>
        </row>
        <row r="1107">
          <cell r="I1107">
            <v>45014</v>
          </cell>
          <cell r="J1107">
            <v>60.909202999999998</v>
          </cell>
        </row>
        <row r="1108">
          <cell r="I1108">
            <v>45015</v>
          </cell>
          <cell r="J1108">
            <v>60.899352999999998</v>
          </cell>
        </row>
        <row r="1109">
          <cell r="I1109">
            <v>45016</v>
          </cell>
          <cell r="J1109">
            <v>61.076588000000001</v>
          </cell>
        </row>
        <row r="1110">
          <cell r="I1110">
            <v>45019</v>
          </cell>
          <cell r="J1110">
            <v>61.440899000000002</v>
          </cell>
        </row>
        <row r="1111">
          <cell r="I1111">
            <v>45020</v>
          </cell>
          <cell r="J1111">
            <v>61.253822</v>
          </cell>
        </row>
        <row r="1112">
          <cell r="I1112">
            <v>45021</v>
          </cell>
          <cell r="J1112">
            <v>61.834750999999997</v>
          </cell>
        </row>
        <row r="1113">
          <cell r="I1113">
            <v>45022</v>
          </cell>
          <cell r="J1113">
            <v>61.874138000000002</v>
          </cell>
        </row>
        <row r="1114">
          <cell r="I1114">
            <v>45026</v>
          </cell>
          <cell r="J1114">
            <v>61.726439999999997</v>
          </cell>
        </row>
        <row r="1115">
          <cell r="I1115">
            <v>45027</v>
          </cell>
          <cell r="J1115">
            <v>61.618136999999997</v>
          </cell>
        </row>
        <row r="1116">
          <cell r="I1116">
            <v>45028</v>
          </cell>
          <cell r="J1116">
            <v>61.726439999999997</v>
          </cell>
        </row>
        <row r="1117">
          <cell r="I1117">
            <v>45029</v>
          </cell>
          <cell r="J1117">
            <v>62.179375</v>
          </cell>
        </row>
        <row r="1118">
          <cell r="I1118">
            <v>45030</v>
          </cell>
          <cell r="J1118">
            <v>62.080910000000003</v>
          </cell>
        </row>
        <row r="1119">
          <cell r="I1119">
            <v>45033</v>
          </cell>
          <cell r="J1119">
            <v>62.484608000000001</v>
          </cell>
        </row>
        <row r="1120">
          <cell r="I1120">
            <v>45034</v>
          </cell>
          <cell r="J1120">
            <v>62.583072999999999</v>
          </cell>
        </row>
        <row r="1121">
          <cell r="I1121">
            <v>45035</v>
          </cell>
          <cell r="J1121">
            <v>62.701225000000001</v>
          </cell>
        </row>
        <row r="1122">
          <cell r="I1122">
            <v>45036</v>
          </cell>
          <cell r="J1122">
            <v>62.976925000000001</v>
          </cell>
        </row>
        <row r="1123">
          <cell r="I1123">
            <v>45037</v>
          </cell>
          <cell r="J1123">
            <v>63.065544000000003</v>
          </cell>
        </row>
        <row r="1124">
          <cell r="I1124">
            <v>45040</v>
          </cell>
          <cell r="J1124">
            <v>62.967075000000001</v>
          </cell>
        </row>
        <row r="1125">
          <cell r="I1125">
            <v>45041</v>
          </cell>
          <cell r="J1125">
            <v>62.868614000000001</v>
          </cell>
        </row>
        <row r="1126">
          <cell r="I1126">
            <v>45042</v>
          </cell>
          <cell r="J1126">
            <v>62.573227000000003</v>
          </cell>
        </row>
        <row r="1127">
          <cell r="I1127">
            <v>45043</v>
          </cell>
          <cell r="J1127">
            <v>62.701225000000001</v>
          </cell>
        </row>
        <row r="1128">
          <cell r="I1128">
            <v>45044</v>
          </cell>
          <cell r="J1128">
            <v>63.164000999999999</v>
          </cell>
        </row>
        <row r="1129">
          <cell r="I1129">
            <v>45047</v>
          </cell>
          <cell r="J1129">
            <v>63.311698999999997</v>
          </cell>
        </row>
        <row r="1130">
          <cell r="I1130">
            <v>45048</v>
          </cell>
          <cell r="J1130">
            <v>63.026153999999998</v>
          </cell>
        </row>
        <row r="1131">
          <cell r="I1131">
            <v>45049</v>
          </cell>
          <cell r="J1131">
            <v>62.671688000000003</v>
          </cell>
        </row>
        <row r="1132">
          <cell r="I1132">
            <v>45050</v>
          </cell>
          <cell r="J1132">
            <v>62.740616000000003</v>
          </cell>
        </row>
        <row r="1133">
          <cell r="I1133">
            <v>45051</v>
          </cell>
          <cell r="J1133">
            <v>63.035998999999997</v>
          </cell>
        </row>
        <row r="1134">
          <cell r="I1134">
            <v>45054</v>
          </cell>
          <cell r="J1134">
            <v>62.937533999999999</v>
          </cell>
        </row>
        <row r="1135">
          <cell r="I1135">
            <v>45055</v>
          </cell>
          <cell r="J1135">
            <v>62.415683999999999</v>
          </cell>
        </row>
        <row r="1136">
          <cell r="I1136">
            <v>45056</v>
          </cell>
          <cell r="J1136">
            <v>62.523994000000002</v>
          </cell>
        </row>
        <row r="1137">
          <cell r="I1137">
            <v>45057</v>
          </cell>
          <cell r="J1137">
            <v>62.878459999999997</v>
          </cell>
        </row>
        <row r="1138">
          <cell r="I1138">
            <v>45058</v>
          </cell>
          <cell r="J1138">
            <v>63.124619000000003</v>
          </cell>
        </row>
        <row r="1139">
          <cell r="I1139">
            <v>45061</v>
          </cell>
          <cell r="J1139">
            <v>62.957230000000003</v>
          </cell>
        </row>
        <row r="1140">
          <cell r="I1140">
            <v>45062</v>
          </cell>
          <cell r="J1140">
            <v>62.248294999999999</v>
          </cell>
        </row>
        <row r="1141">
          <cell r="I1141">
            <v>45063</v>
          </cell>
          <cell r="J1141">
            <v>62.179375</v>
          </cell>
        </row>
        <row r="1142">
          <cell r="I1142">
            <v>45064</v>
          </cell>
          <cell r="J1142">
            <v>61.834750999999997</v>
          </cell>
        </row>
        <row r="1143">
          <cell r="I1143">
            <v>45065</v>
          </cell>
          <cell r="J1143">
            <v>61.864291999999999</v>
          </cell>
        </row>
        <row r="1144">
          <cell r="I1144">
            <v>45068</v>
          </cell>
          <cell r="J1144">
            <v>60.564579000000002</v>
          </cell>
        </row>
        <row r="1145">
          <cell r="I1145">
            <v>45069</v>
          </cell>
          <cell r="J1145">
            <v>60.456271999999998</v>
          </cell>
        </row>
        <row r="1146">
          <cell r="I1146">
            <v>45070</v>
          </cell>
          <cell r="J1146">
            <v>59.944262999999999</v>
          </cell>
        </row>
        <row r="1147">
          <cell r="I1147">
            <v>45071</v>
          </cell>
          <cell r="J1147">
            <v>59.481487000000001</v>
          </cell>
        </row>
        <row r="1148">
          <cell r="I1148">
            <v>45072</v>
          </cell>
          <cell r="J1148">
            <v>59.33379</v>
          </cell>
        </row>
        <row r="1149">
          <cell r="I1149">
            <v>45076</v>
          </cell>
          <cell r="J1149">
            <v>58.861172000000003</v>
          </cell>
        </row>
        <row r="1150">
          <cell r="I1150">
            <v>45077</v>
          </cell>
          <cell r="J1150">
            <v>58.743015</v>
          </cell>
        </row>
        <row r="1151">
          <cell r="I1151">
            <v>45078</v>
          </cell>
          <cell r="J1151">
            <v>59.077789000000003</v>
          </cell>
        </row>
        <row r="1152">
          <cell r="I1152">
            <v>45079</v>
          </cell>
          <cell r="J1152">
            <v>60.219959000000003</v>
          </cell>
        </row>
        <row r="1153">
          <cell r="I1153">
            <v>45082</v>
          </cell>
          <cell r="J1153">
            <v>59.816260999999997</v>
          </cell>
        </row>
        <row r="1154">
          <cell r="I1154">
            <v>45083</v>
          </cell>
          <cell r="J1154">
            <v>59.383026000000001</v>
          </cell>
        </row>
        <row r="1155">
          <cell r="I1155">
            <v>45084</v>
          </cell>
          <cell r="J1155">
            <v>59.294410999999997</v>
          </cell>
        </row>
        <row r="1156">
          <cell r="I1156">
            <v>45085</v>
          </cell>
          <cell r="J1156">
            <v>59.442101000000001</v>
          </cell>
        </row>
        <row r="1157">
          <cell r="I1157">
            <v>45086</v>
          </cell>
          <cell r="J1157">
            <v>59.540565000000001</v>
          </cell>
        </row>
        <row r="1158">
          <cell r="I1158">
            <v>45089</v>
          </cell>
          <cell r="J1158">
            <v>59.284557</v>
          </cell>
        </row>
        <row r="1159">
          <cell r="I1159">
            <v>45090</v>
          </cell>
          <cell r="J1159">
            <v>59.520873999999999</v>
          </cell>
        </row>
        <row r="1160">
          <cell r="I1160">
            <v>45091</v>
          </cell>
          <cell r="J1160">
            <v>59.924571999999998</v>
          </cell>
        </row>
        <row r="1161">
          <cell r="I1161">
            <v>45092</v>
          </cell>
          <cell r="J1161">
            <v>60.748038999999999</v>
          </cell>
        </row>
        <row r="1162">
          <cell r="I1162">
            <v>45093</v>
          </cell>
          <cell r="J1162">
            <v>61.184573999999998</v>
          </cell>
        </row>
        <row r="1163">
          <cell r="I1163">
            <v>45097</v>
          </cell>
          <cell r="J1163">
            <v>60.777802000000001</v>
          </cell>
        </row>
        <row r="1164">
          <cell r="I1164">
            <v>45098</v>
          </cell>
          <cell r="J1164">
            <v>60.946465000000003</v>
          </cell>
        </row>
        <row r="1165">
          <cell r="I1165">
            <v>45099</v>
          </cell>
          <cell r="J1165">
            <v>61.363154999999999</v>
          </cell>
        </row>
        <row r="1166">
          <cell r="I1166">
            <v>45100</v>
          </cell>
          <cell r="J1166">
            <v>60.718277</v>
          </cell>
        </row>
        <row r="1167">
          <cell r="I1167">
            <v>45103</v>
          </cell>
          <cell r="J1167">
            <v>60.738117000000003</v>
          </cell>
        </row>
        <row r="1168">
          <cell r="I1168">
            <v>45104</v>
          </cell>
          <cell r="J1168">
            <v>60.609141999999999</v>
          </cell>
        </row>
        <row r="1169">
          <cell r="I1169">
            <v>45105</v>
          </cell>
          <cell r="J1169">
            <v>60.043629000000003</v>
          </cell>
        </row>
        <row r="1170">
          <cell r="I1170">
            <v>45106</v>
          </cell>
          <cell r="J1170">
            <v>59.547561999999999</v>
          </cell>
        </row>
        <row r="1171">
          <cell r="I1171">
            <v>45107</v>
          </cell>
          <cell r="J1171">
            <v>59.745990999999997</v>
          </cell>
        </row>
        <row r="1172">
          <cell r="I1172">
            <v>45110</v>
          </cell>
          <cell r="J1172">
            <v>60.103157000000003</v>
          </cell>
        </row>
        <row r="1173">
          <cell r="I1173">
            <v>45112</v>
          </cell>
          <cell r="J1173">
            <v>60.549610000000001</v>
          </cell>
        </row>
        <row r="1174">
          <cell r="I1174">
            <v>45113</v>
          </cell>
          <cell r="J1174">
            <v>60.083312999999997</v>
          </cell>
        </row>
        <row r="1175">
          <cell r="I1175">
            <v>45114</v>
          </cell>
          <cell r="J1175">
            <v>59.289608000000001</v>
          </cell>
        </row>
        <row r="1176">
          <cell r="I1176">
            <v>45117</v>
          </cell>
          <cell r="J1176">
            <v>58.843150999999999</v>
          </cell>
        </row>
        <row r="1177">
          <cell r="I1177">
            <v>45118</v>
          </cell>
          <cell r="J1177">
            <v>59.051498000000002</v>
          </cell>
        </row>
        <row r="1178">
          <cell r="I1178">
            <v>45119</v>
          </cell>
          <cell r="J1178">
            <v>59.368980000000001</v>
          </cell>
        </row>
        <row r="1179">
          <cell r="I1179">
            <v>45120</v>
          </cell>
          <cell r="J1179">
            <v>59.874961999999996</v>
          </cell>
        </row>
        <row r="1180">
          <cell r="I1180">
            <v>45121</v>
          </cell>
          <cell r="J1180">
            <v>60.420639000000001</v>
          </cell>
        </row>
        <row r="1181">
          <cell r="I1181">
            <v>45124</v>
          </cell>
          <cell r="J1181">
            <v>60.331344999999999</v>
          </cell>
        </row>
        <row r="1182">
          <cell r="I1182">
            <v>45125</v>
          </cell>
          <cell r="J1182">
            <v>60.093235</v>
          </cell>
        </row>
        <row r="1183">
          <cell r="I1183">
            <v>45126</v>
          </cell>
          <cell r="J1183">
            <v>61.154812</v>
          </cell>
        </row>
        <row r="1184">
          <cell r="I1184">
            <v>45127</v>
          </cell>
          <cell r="J1184">
            <v>61.898907000000001</v>
          </cell>
        </row>
        <row r="1185">
          <cell r="I1185">
            <v>45128</v>
          </cell>
          <cell r="J1185">
            <v>61.948512999999998</v>
          </cell>
        </row>
        <row r="1186">
          <cell r="I1186">
            <v>45131</v>
          </cell>
          <cell r="J1186">
            <v>61.968356999999997</v>
          </cell>
        </row>
        <row r="1187">
          <cell r="I1187">
            <v>45132</v>
          </cell>
          <cell r="J1187">
            <v>61.760010000000001</v>
          </cell>
        </row>
        <row r="1188">
          <cell r="I1188">
            <v>45133</v>
          </cell>
          <cell r="J1188">
            <v>62.553711</v>
          </cell>
        </row>
        <row r="1189">
          <cell r="I1189">
            <v>45134</v>
          </cell>
          <cell r="J1189">
            <v>61.948512999999998</v>
          </cell>
        </row>
        <row r="1190">
          <cell r="I1190">
            <v>45135</v>
          </cell>
          <cell r="J1190">
            <v>61.988197</v>
          </cell>
        </row>
        <row r="1191">
          <cell r="I1191">
            <v>45138</v>
          </cell>
          <cell r="J1191">
            <v>61.442528000000003</v>
          </cell>
        </row>
        <row r="1192">
          <cell r="I1192">
            <v>45139</v>
          </cell>
          <cell r="J1192">
            <v>61.283786999999997</v>
          </cell>
        </row>
        <row r="1193">
          <cell r="I1193">
            <v>45140</v>
          </cell>
          <cell r="J1193">
            <v>61.472290000000001</v>
          </cell>
        </row>
        <row r="1194">
          <cell r="I1194">
            <v>45141</v>
          </cell>
          <cell r="J1194">
            <v>61.154812</v>
          </cell>
        </row>
        <row r="1195">
          <cell r="I1195">
            <v>45142</v>
          </cell>
          <cell r="J1195">
            <v>60.232132</v>
          </cell>
        </row>
        <row r="1196">
          <cell r="I1196">
            <v>45145</v>
          </cell>
          <cell r="J1196">
            <v>60.708351</v>
          </cell>
        </row>
        <row r="1197">
          <cell r="I1197">
            <v>45146</v>
          </cell>
          <cell r="J1197">
            <v>60.440474999999999</v>
          </cell>
        </row>
        <row r="1198">
          <cell r="I1198">
            <v>45147</v>
          </cell>
          <cell r="J1198">
            <v>60.579376000000003</v>
          </cell>
        </row>
        <row r="1199">
          <cell r="I1199">
            <v>45148</v>
          </cell>
          <cell r="J1199">
            <v>60.440474999999999</v>
          </cell>
        </row>
        <row r="1200">
          <cell r="I1200">
            <v>45149</v>
          </cell>
          <cell r="J1200">
            <v>60.688507000000001</v>
          </cell>
        </row>
        <row r="1201">
          <cell r="I1201">
            <v>45152</v>
          </cell>
          <cell r="J1201">
            <v>60.400795000000002</v>
          </cell>
        </row>
        <row r="1202">
          <cell r="I1202">
            <v>45153</v>
          </cell>
          <cell r="J1202">
            <v>59.994022000000001</v>
          </cell>
        </row>
        <row r="1203">
          <cell r="I1203">
            <v>45154</v>
          </cell>
          <cell r="J1203">
            <v>60.003940999999998</v>
          </cell>
        </row>
        <row r="1204">
          <cell r="I1204">
            <v>45155</v>
          </cell>
          <cell r="J1204">
            <v>60.132919000000001</v>
          </cell>
        </row>
        <row r="1205">
          <cell r="I1205">
            <v>45156</v>
          </cell>
          <cell r="J1205">
            <v>60.470241999999999</v>
          </cell>
        </row>
        <row r="1206">
          <cell r="I1206">
            <v>45159</v>
          </cell>
          <cell r="J1206">
            <v>59.954334000000003</v>
          </cell>
        </row>
        <row r="1207">
          <cell r="I1207">
            <v>45160</v>
          </cell>
          <cell r="J1207">
            <v>59.587249999999997</v>
          </cell>
        </row>
        <row r="1208">
          <cell r="I1208">
            <v>45161</v>
          </cell>
          <cell r="J1208">
            <v>59.795597000000001</v>
          </cell>
        </row>
        <row r="1209">
          <cell r="I1209">
            <v>45162</v>
          </cell>
          <cell r="J1209">
            <v>59.636856000000002</v>
          </cell>
        </row>
        <row r="1210">
          <cell r="I1210">
            <v>45163</v>
          </cell>
          <cell r="J1210">
            <v>59.914650000000002</v>
          </cell>
        </row>
        <row r="1211">
          <cell r="I1211">
            <v>45166</v>
          </cell>
          <cell r="J1211">
            <v>60.083312999999997</v>
          </cell>
        </row>
        <row r="1212">
          <cell r="I1212">
            <v>45167</v>
          </cell>
          <cell r="J1212">
            <v>60.023784999999997</v>
          </cell>
        </row>
        <row r="1213">
          <cell r="I1213">
            <v>45168</v>
          </cell>
          <cell r="J1213">
            <v>59.994022000000001</v>
          </cell>
        </row>
        <row r="1214">
          <cell r="I1214">
            <v>45169</v>
          </cell>
          <cell r="J1214">
            <v>59.359057999999997</v>
          </cell>
        </row>
        <row r="1215">
          <cell r="I1215">
            <v>45170</v>
          </cell>
          <cell r="J1215">
            <v>58.843150999999999</v>
          </cell>
        </row>
        <row r="1216">
          <cell r="I1216">
            <v>45174</v>
          </cell>
          <cell r="J1216">
            <v>58.357010000000002</v>
          </cell>
        </row>
        <row r="1217">
          <cell r="I1217">
            <v>45175</v>
          </cell>
          <cell r="J1217">
            <v>58.317321999999997</v>
          </cell>
        </row>
        <row r="1218">
          <cell r="I1218">
            <v>45176</v>
          </cell>
          <cell r="J1218">
            <v>57.870868999999999</v>
          </cell>
        </row>
        <row r="1219">
          <cell r="I1219">
            <v>45177</v>
          </cell>
          <cell r="J1219">
            <v>57.870868999999999</v>
          </cell>
        </row>
        <row r="1220">
          <cell r="I1220">
            <v>45180</v>
          </cell>
          <cell r="J1220">
            <v>58.416538000000003</v>
          </cell>
        </row>
        <row r="1221">
          <cell r="I1221">
            <v>45181</v>
          </cell>
          <cell r="J1221">
            <v>57.841102999999997</v>
          </cell>
        </row>
        <row r="1222">
          <cell r="I1222">
            <v>45182</v>
          </cell>
          <cell r="J1222">
            <v>57.98</v>
          </cell>
        </row>
        <row r="1223">
          <cell r="I1223">
            <v>45183</v>
          </cell>
          <cell r="J1223">
            <v>58.459999000000003</v>
          </cell>
        </row>
        <row r="1224">
          <cell r="I1224">
            <v>45184</v>
          </cell>
          <cell r="J1224">
            <v>57.939999</v>
          </cell>
        </row>
        <row r="1225">
          <cell r="I1225">
            <v>45187</v>
          </cell>
          <cell r="J1225">
            <v>58.299999</v>
          </cell>
        </row>
        <row r="1226">
          <cell r="I1226">
            <v>45188</v>
          </cell>
          <cell r="J1226">
            <v>58.18</v>
          </cell>
        </row>
        <row r="1227">
          <cell r="I1227">
            <v>45189</v>
          </cell>
          <cell r="J1227">
            <v>58.439999</v>
          </cell>
        </row>
        <row r="1228">
          <cell r="I1228">
            <v>45190</v>
          </cell>
          <cell r="J1228">
            <v>57.540000999999997</v>
          </cell>
        </row>
        <row r="1229">
          <cell r="I1229">
            <v>45191</v>
          </cell>
          <cell r="J1229">
            <v>57.599997999999999</v>
          </cell>
        </row>
        <row r="1230">
          <cell r="I1230">
            <v>45194</v>
          </cell>
          <cell r="J1230">
            <v>57</v>
          </cell>
        </row>
        <row r="1231">
          <cell r="I1231">
            <v>45195</v>
          </cell>
          <cell r="J1231">
            <v>56.529998999999997</v>
          </cell>
        </row>
        <row r="1232">
          <cell r="I1232">
            <v>45196</v>
          </cell>
          <cell r="J1232">
            <v>55.950001</v>
          </cell>
        </row>
        <row r="1233">
          <cell r="I1233">
            <v>45197</v>
          </cell>
          <cell r="J1233">
            <v>55.810001</v>
          </cell>
        </row>
        <row r="1234">
          <cell r="I1234">
            <v>45198</v>
          </cell>
          <cell r="J1234">
            <v>55.98</v>
          </cell>
        </row>
        <row r="1235">
          <cell r="I1235">
            <v>45201</v>
          </cell>
          <cell r="J1235">
            <v>55.48</v>
          </cell>
        </row>
        <row r="1236">
          <cell r="I1236">
            <v>45202</v>
          </cell>
          <cell r="J1236">
            <v>54.880001</v>
          </cell>
        </row>
        <row r="1237">
          <cell r="I1237">
            <v>45203</v>
          </cell>
          <cell r="J1237">
            <v>55.040000999999997</v>
          </cell>
        </row>
        <row r="1238">
          <cell r="I1238">
            <v>45204</v>
          </cell>
          <cell r="J1238">
            <v>52.380001</v>
          </cell>
        </row>
        <row r="1239">
          <cell r="I1239">
            <v>45205</v>
          </cell>
          <cell r="J1239">
            <v>53.139999000000003</v>
          </cell>
        </row>
        <row r="1240">
          <cell r="I1240">
            <v>45208</v>
          </cell>
          <cell r="J1240">
            <v>52.880001</v>
          </cell>
        </row>
        <row r="1241">
          <cell r="I1241">
            <v>45209</v>
          </cell>
          <cell r="J1241">
            <v>54.029998999999997</v>
          </cell>
        </row>
        <row r="1242">
          <cell r="I1242">
            <v>45210</v>
          </cell>
          <cell r="J1242">
            <v>53.709999000000003</v>
          </cell>
        </row>
        <row r="1243">
          <cell r="I1243">
            <v>45211</v>
          </cell>
          <cell r="J1243">
            <v>52.810001</v>
          </cell>
        </row>
        <row r="1244">
          <cell r="I1244">
            <v>45212</v>
          </cell>
          <cell r="J1244">
            <v>52.889999000000003</v>
          </cell>
        </row>
        <row r="1245">
          <cell r="I1245">
            <v>45215</v>
          </cell>
          <cell r="J1245">
            <v>53.43</v>
          </cell>
        </row>
        <row r="1246">
          <cell r="I1246">
            <v>45216</v>
          </cell>
          <cell r="J1246">
            <v>54.07</v>
          </cell>
        </row>
        <row r="1247">
          <cell r="I1247">
            <v>45217</v>
          </cell>
          <cell r="J1247">
            <v>54.049999</v>
          </cell>
        </row>
        <row r="1248">
          <cell r="I1248">
            <v>45218</v>
          </cell>
          <cell r="J1248">
            <v>54.349997999999999</v>
          </cell>
        </row>
        <row r="1249">
          <cell r="I1249">
            <v>45219</v>
          </cell>
          <cell r="J1249">
            <v>54.57</v>
          </cell>
        </row>
        <row r="1250">
          <cell r="I1250">
            <v>45222</v>
          </cell>
          <cell r="J1250">
            <v>54.080002</v>
          </cell>
        </row>
        <row r="1251">
          <cell r="I1251">
            <v>45223</v>
          </cell>
          <cell r="J1251">
            <v>55.639999000000003</v>
          </cell>
        </row>
        <row r="1252">
          <cell r="I1252">
            <v>45224</v>
          </cell>
          <cell r="J1252">
            <v>56.119999</v>
          </cell>
        </row>
        <row r="1253">
          <cell r="I1253">
            <v>45225</v>
          </cell>
          <cell r="J1253">
            <v>55.779998999999997</v>
          </cell>
        </row>
        <row r="1254">
          <cell r="I1254">
            <v>45226</v>
          </cell>
          <cell r="J1254">
            <v>55.240001999999997</v>
          </cell>
        </row>
        <row r="1255">
          <cell r="I1255">
            <v>45229</v>
          </cell>
          <cell r="J1255">
            <v>56.150002000000001</v>
          </cell>
        </row>
        <row r="1256">
          <cell r="I1256">
            <v>45230</v>
          </cell>
          <cell r="J1256">
            <v>56.490001999999997</v>
          </cell>
        </row>
        <row r="1257">
          <cell r="I1257">
            <v>45231</v>
          </cell>
          <cell r="J1257">
            <v>56.439999</v>
          </cell>
        </row>
        <row r="1258">
          <cell r="I1258">
            <v>45232</v>
          </cell>
          <cell r="J1258">
            <v>57.09</v>
          </cell>
        </row>
        <row r="1259">
          <cell r="I1259">
            <v>45233</v>
          </cell>
          <cell r="J1259">
            <v>56.740001999999997</v>
          </cell>
        </row>
        <row r="1260">
          <cell r="I1260">
            <v>45235</v>
          </cell>
          <cell r="J1260">
            <v>56.97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7"/>
  <sheetViews>
    <sheetView showGridLines="0" zoomScale="85" zoomScaleNormal="85" workbookViewId="0">
      <selection activeCell="E34" sqref="E34"/>
    </sheetView>
  </sheetViews>
  <sheetFormatPr defaultRowHeight="12.5" x14ac:dyDescent="0.25"/>
  <cols>
    <col min="1" max="2" width="45.1796875" bestFit="1" customWidth="1"/>
    <col min="3" max="7" width="11.1796875" customWidth="1"/>
    <col min="8" max="8" width="15.453125" bestFit="1" customWidth="1"/>
    <col min="11" max="11" width="13.1796875" bestFit="1" customWidth="1"/>
  </cols>
  <sheetData>
    <row r="1" spans="2:8" ht="13" x14ac:dyDescent="0.3">
      <c r="G1" s="1"/>
    </row>
    <row r="2" spans="2:8" x14ac:dyDescent="0.25">
      <c r="G2" s="36"/>
      <c r="H2" s="8"/>
    </row>
    <row r="3" spans="2:8" ht="13.5" thickBot="1" x14ac:dyDescent="0.35">
      <c r="B3" s="153" t="s">
        <v>0</v>
      </c>
      <c r="C3" s="154"/>
      <c r="D3" s="154"/>
      <c r="E3" s="154"/>
      <c r="F3" s="154"/>
      <c r="G3" s="154"/>
      <c r="H3" s="8"/>
    </row>
    <row r="4" spans="2:8" ht="20.5" customHeight="1" thickBot="1" x14ac:dyDescent="0.3">
      <c r="B4" s="19"/>
      <c r="C4" s="102" t="s">
        <v>1</v>
      </c>
      <c r="D4" s="102" t="s">
        <v>2</v>
      </c>
      <c r="E4" s="102" t="s">
        <v>3</v>
      </c>
      <c r="F4" s="102" t="s">
        <v>4</v>
      </c>
      <c r="G4" s="103" t="s">
        <v>5</v>
      </c>
      <c r="H4" s="8"/>
    </row>
    <row r="5" spans="2:8" x14ac:dyDescent="0.25">
      <c r="B5" s="12" t="s">
        <v>113</v>
      </c>
      <c r="C5" s="71">
        <v>34300</v>
      </c>
      <c r="D5" s="71">
        <v>37266</v>
      </c>
      <c r="E5" s="71">
        <v>33014</v>
      </c>
      <c r="F5" s="71">
        <v>38655</v>
      </c>
      <c r="G5" s="76">
        <v>43004</v>
      </c>
      <c r="H5" s="8"/>
    </row>
    <row r="6" spans="2:8" x14ac:dyDescent="0.25">
      <c r="B6" s="12" t="s">
        <v>112</v>
      </c>
      <c r="C6" s="71">
        <v>-1131</v>
      </c>
      <c r="D6" s="71">
        <v>-1208</v>
      </c>
      <c r="E6" s="71">
        <v>-1301</v>
      </c>
      <c r="F6" s="71">
        <v>-1262</v>
      </c>
      <c r="G6" s="76">
        <v>-1125</v>
      </c>
    </row>
    <row r="7" spans="2:8" ht="13" thickBot="1" x14ac:dyDescent="0.3">
      <c r="B7" s="10" t="s">
        <v>8</v>
      </c>
      <c r="C7" s="71">
        <v>-11936</v>
      </c>
      <c r="D7" s="71">
        <v>-13411</v>
      </c>
      <c r="E7" s="71">
        <v>-12132</v>
      </c>
      <c r="F7" s="71">
        <v>-14095</v>
      </c>
      <c r="G7" s="76">
        <v>-16875</v>
      </c>
    </row>
    <row r="8" spans="2:8" ht="13.5" thickBot="1" x14ac:dyDescent="0.35">
      <c r="B8" s="11" t="s">
        <v>6</v>
      </c>
      <c r="C8" s="74">
        <f>SUM(C5:C7)</f>
        <v>21233</v>
      </c>
      <c r="D8" s="74">
        <f>SUM(D5:D7)</f>
        <v>22647</v>
      </c>
      <c r="E8" s="74">
        <f t="shared" ref="E8:G8" si="0">SUM(E5:E7)</f>
        <v>19581</v>
      </c>
      <c r="F8" s="74">
        <f t="shared" si="0"/>
        <v>23298</v>
      </c>
      <c r="G8" s="75">
        <f t="shared" si="0"/>
        <v>25004</v>
      </c>
    </row>
    <row r="9" spans="2:8" ht="13" x14ac:dyDescent="0.3">
      <c r="B9" s="11"/>
      <c r="C9" s="71"/>
      <c r="D9" s="71"/>
      <c r="E9" s="71"/>
      <c r="F9" s="71"/>
      <c r="G9" s="76"/>
      <c r="H9" s="8"/>
    </row>
    <row r="10" spans="2:8" x14ac:dyDescent="0.25">
      <c r="B10" s="10" t="s">
        <v>9</v>
      </c>
      <c r="C10" s="71">
        <f>SUM(C11:C12)</f>
        <v>-11440</v>
      </c>
      <c r="D10" s="71">
        <f t="shared" ref="D10:G10" si="1">SUM(D11:D12)</f>
        <v>-12378</v>
      </c>
      <c r="E10" s="71">
        <f t="shared" si="1"/>
        <v>-9856</v>
      </c>
      <c r="F10" s="71">
        <f t="shared" si="1"/>
        <v>-12259</v>
      </c>
      <c r="G10" s="76">
        <f t="shared" si="1"/>
        <v>-12962</v>
      </c>
      <c r="H10" s="8"/>
    </row>
    <row r="11" spans="2:8" x14ac:dyDescent="0.25">
      <c r="B11" s="10" t="s">
        <v>10</v>
      </c>
      <c r="C11" s="71">
        <v>-11002</v>
      </c>
      <c r="D11" s="71">
        <v>-12103</v>
      </c>
      <c r="E11" s="71">
        <v>-9731</v>
      </c>
      <c r="F11" s="71">
        <v>-7009</v>
      </c>
      <c r="G11" s="76">
        <v>-7442</v>
      </c>
    </row>
    <row r="12" spans="2:8" ht="13" thickBot="1" x14ac:dyDescent="0.3">
      <c r="B12" s="10" t="s">
        <v>11</v>
      </c>
      <c r="C12" s="71">
        <v>-438</v>
      </c>
      <c r="D12" s="71">
        <v>-275</v>
      </c>
      <c r="E12" s="71">
        <v>-125</v>
      </c>
      <c r="F12" s="71">
        <v>-5250</v>
      </c>
      <c r="G12" s="76">
        <v>-5520</v>
      </c>
    </row>
    <row r="13" spans="2:8" ht="13.5" thickBot="1" x14ac:dyDescent="0.35">
      <c r="B13" s="11" t="s">
        <v>190</v>
      </c>
      <c r="C13" s="74">
        <f>C8+C10</f>
        <v>9793</v>
      </c>
      <c r="D13" s="74">
        <f>D8+D10</f>
        <v>10269</v>
      </c>
      <c r="E13" s="74">
        <f>E8+E10</f>
        <v>9725</v>
      </c>
      <c r="F13" s="74">
        <f>F8+F10</f>
        <v>11039</v>
      </c>
      <c r="G13" s="75">
        <f>G8+G10</f>
        <v>12042</v>
      </c>
    </row>
    <row r="14" spans="2:8" x14ac:dyDescent="0.25">
      <c r="B14" s="10"/>
      <c r="C14" s="71"/>
      <c r="D14" s="71"/>
      <c r="E14" s="71"/>
      <c r="F14" s="71"/>
      <c r="G14" s="76"/>
    </row>
    <row r="15" spans="2:8" x14ac:dyDescent="0.25">
      <c r="B15" s="10" t="s">
        <v>12</v>
      </c>
      <c r="C15" s="71">
        <f>C16+C19+C20+C21</f>
        <v>-1568</v>
      </c>
      <c r="D15" s="71">
        <f>D16+D19+D20+D21</f>
        <v>517</v>
      </c>
      <c r="E15" s="71">
        <f>E16+E19+E20+E21</f>
        <v>24</v>
      </c>
      <c r="F15" s="71">
        <f>F16+F19+F20+F21</f>
        <v>1386</v>
      </c>
      <c r="G15" s="76">
        <f>G16+G19+G20+G21</f>
        <v>-356</v>
      </c>
      <c r="H15" s="8"/>
    </row>
    <row r="16" spans="2:8" x14ac:dyDescent="0.25">
      <c r="B16" s="10" t="s">
        <v>13</v>
      </c>
      <c r="C16" s="71">
        <v>-261</v>
      </c>
      <c r="D16" s="71">
        <v>-383</v>
      </c>
      <c r="E16" s="71">
        <v>-1067</v>
      </c>
      <c r="F16" s="71">
        <v>-1321</v>
      </c>
      <c r="G16" s="76">
        <v>-433</v>
      </c>
      <c r="H16" s="8"/>
    </row>
    <row r="17" spans="2:8" x14ac:dyDescent="0.25">
      <c r="B17" s="10" t="s">
        <v>14</v>
      </c>
      <c r="C17" s="71">
        <v>-950</v>
      </c>
      <c r="D17" s="71">
        <v>-946</v>
      </c>
      <c r="E17" s="71">
        <v>-1437</v>
      </c>
      <c r="F17" s="71">
        <v>-1597</v>
      </c>
      <c r="G17" s="76">
        <v>-882</v>
      </c>
      <c r="H17" s="8"/>
    </row>
    <row r="18" spans="2:8" x14ac:dyDescent="0.25">
      <c r="B18" s="10" t="s">
        <v>15</v>
      </c>
      <c r="C18" s="71">
        <v>689</v>
      </c>
      <c r="D18" s="71">
        <v>563</v>
      </c>
      <c r="E18" s="71">
        <v>370</v>
      </c>
      <c r="F18" s="71">
        <v>276</v>
      </c>
      <c r="G18" s="76">
        <v>449</v>
      </c>
      <c r="H18" s="8"/>
    </row>
    <row r="19" spans="2:8" x14ac:dyDescent="0.25">
      <c r="B19" s="12" t="s">
        <v>16</v>
      </c>
      <c r="C19" s="71">
        <v>1008</v>
      </c>
      <c r="D19" s="71">
        <v>1049</v>
      </c>
      <c r="E19" s="71">
        <v>978</v>
      </c>
      <c r="F19" s="71">
        <v>1905</v>
      </c>
      <c r="G19" s="76">
        <v>1077</v>
      </c>
      <c r="H19" s="8"/>
    </row>
    <row r="20" spans="2:8" x14ac:dyDescent="0.25">
      <c r="B20" s="10" t="s">
        <v>17</v>
      </c>
      <c r="C20" s="71">
        <v>-641</v>
      </c>
      <c r="D20" s="71">
        <v>-183</v>
      </c>
      <c r="E20" s="71">
        <v>-728</v>
      </c>
      <c r="F20" s="71">
        <v>529</v>
      </c>
      <c r="G20" s="76">
        <v>-1076</v>
      </c>
    </row>
    <row r="21" spans="2:8" ht="13" thickBot="1" x14ac:dyDescent="0.3">
      <c r="B21" s="10" t="s">
        <v>18</v>
      </c>
      <c r="C21" s="71">
        <v>-1674</v>
      </c>
      <c r="D21" s="71">
        <v>34</v>
      </c>
      <c r="E21" s="71">
        <v>841</v>
      </c>
      <c r="F21" s="71">
        <v>273</v>
      </c>
      <c r="G21" s="76">
        <v>76</v>
      </c>
    </row>
    <row r="22" spans="2:8" ht="13.5" thickBot="1" x14ac:dyDescent="0.35">
      <c r="B22" s="11" t="s">
        <v>19</v>
      </c>
      <c r="C22" s="74">
        <f>C13+C15</f>
        <v>8225</v>
      </c>
      <c r="D22" s="74">
        <f>D13+D15</f>
        <v>10786</v>
      </c>
      <c r="E22" s="74">
        <f>E13+E15</f>
        <v>9749</v>
      </c>
      <c r="F22" s="74">
        <f>F13+F15</f>
        <v>12425</v>
      </c>
      <c r="G22" s="75">
        <f>G13+G15</f>
        <v>11686</v>
      </c>
    </row>
    <row r="23" spans="2:8" ht="13" x14ac:dyDescent="0.3">
      <c r="B23" s="11"/>
      <c r="C23" s="71"/>
      <c r="D23" s="71"/>
      <c r="E23" s="71"/>
      <c r="F23" s="71"/>
      <c r="G23" s="76"/>
    </row>
    <row r="24" spans="2:8" x14ac:dyDescent="0.25">
      <c r="B24" s="12" t="s">
        <v>109</v>
      </c>
      <c r="C24" s="71">
        <v>-1749</v>
      </c>
      <c r="D24" s="71">
        <v>-1801</v>
      </c>
      <c r="E24" s="71">
        <v>-1981</v>
      </c>
      <c r="F24" s="71">
        <v>-2621</v>
      </c>
      <c r="G24" s="76">
        <v>-2115</v>
      </c>
      <c r="H24" s="8"/>
    </row>
    <row r="25" spans="2:8" ht="13" x14ac:dyDescent="0.3">
      <c r="B25" s="11" t="s">
        <v>194</v>
      </c>
      <c r="C25" s="71">
        <f>SUM(C22:C24)</f>
        <v>6476</v>
      </c>
      <c r="D25" s="71">
        <f t="shared" ref="D25:F25" si="2">SUM(D22:D24)</f>
        <v>8985</v>
      </c>
      <c r="E25" s="71">
        <f t="shared" si="2"/>
        <v>7768</v>
      </c>
      <c r="F25" s="71">
        <f t="shared" si="2"/>
        <v>9804</v>
      </c>
      <c r="G25" s="76">
        <f>SUM(G22:G24)</f>
        <v>9571</v>
      </c>
    </row>
    <row r="26" spans="2:8" ht="13" thickBot="1" x14ac:dyDescent="0.3">
      <c r="B26" s="12" t="s">
        <v>110</v>
      </c>
      <c r="C26" s="71">
        <v>-42</v>
      </c>
      <c r="D26" s="71">
        <v>-65</v>
      </c>
      <c r="E26" s="71">
        <v>-21</v>
      </c>
      <c r="F26" s="71">
        <v>-33</v>
      </c>
      <c r="G26" s="76">
        <v>-29</v>
      </c>
    </row>
    <row r="27" spans="2:8" ht="13.5" thickBot="1" x14ac:dyDescent="0.35">
      <c r="B27" s="11" t="s">
        <v>20</v>
      </c>
      <c r="C27" s="79">
        <f>SUM(C25:C26)</f>
        <v>6434</v>
      </c>
      <c r="D27" s="79">
        <f t="shared" ref="D27:G27" si="3">SUM(D25:D26)</f>
        <v>8920</v>
      </c>
      <c r="E27" s="79">
        <f t="shared" si="3"/>
        <v>7747</v>
      </c>
      <c r="F27" s="79">
        <f t="shared" si="3"/>
        <v>9771</v>
      </c>
      <c r="G27" s="80">
        <f t="shared" si="3"/>
        <v>9542</v>
      </c>
    </row>
    <row r="28" spans="2:8" ht="13" thickTop="1" x14ac:dyDescent="0.25">
      <c r="B28" s="109"/>
      <c r="C28" s="71"/>
      <c r="D28" s="71"/>
      <c r="E28" s="71"/>
      <c r="F28" s="71"/>
      <c r="G28" s="76"/>
    </row>
    <row r="29" spans="2:8" ht="13" thickBot="1" x14ac:dyDescent="0.3">
      <c r="B29" s="110" t="s">
        <v>197</v>
      </c>
      <c r="C29" s="71">
        <v>6644</v>
      </c>
      <c r="D29" s="71">
        <v>6845</v>
      </c>
      <c r="E29" s="71">
        <v>7047</v>
      </c>
      <c r="F29" s="71">
        <v>7252</v>
      </c>
      <c r="G29" s="76">
        <v>7616</v>
      </c>
    </row>
    <row r="30" spans="2:8" ht="13.5" thickBot="1" x14ac:dyDescent="0.35">
      <c r="B30" s="111" t="s">
        <v>189</v>
      </c>
      <c r="C30" s="79">
        <f>C25-C29</f>
        <v>-168</v>
      </c>
      <c r="D30" s="79">
        <f t="shared" ref="D30:G30" si="4">D25-D29</f>
        <v>2140</v>
      </c>
      <c r="E30" s="79">
        <f t="shared" si="4"/>
        <v>721</v>
      </c>
      <c r="F30" s="79">
        <f t="shared" si="4"/>
        <v>2552</v>
      </c>
      <c r="G30" s="79">
        <f t="shared" si="4"/>
        <v>1955</v>
      </c>
    </row>
    <row r="31" spans="2:8" x14ac:dyDescent="0.25">
      <c r="B31" s="2"/>
      <c r="C31" s="2"/>
      <c r="D31" s="2"/>
      <c r="E31" s="2"/>
      <c r="F31" s="2"/>
      <c r="G31" s="2"/>
    </row>
    <row r="33" spans="2:7" x14ac:dyDescent="0.25">
      <c r="B33" s="2"/>
      <c r="C33" s="2"/>
      <c r="D33" s="2"/>
      <c r="E33" s="2"/>
      <c r="F33" s="2"/>
      <c r="G33" s="2"/>
    </row>
    <row r="34" spans="2:7" x14ac:dyDescent="0.25">
      <c r="B34" s="2"/>
      <c r="C34" s="2"/>
      <c r="D34" s="2"/>
      <c r="E34" s="2"/>
      <c r="F34" s="2"/>
      <c r="G34" s="2"/>
    </row>
    <row r="36" spans="2:7" x14ac:dyDescent="0.25">
      <c r="B36" s="2"/>
      <c r="C36" s="2"/>
      <c r="D36" s="2"/>
      <c r="E36" s="2"/>
      <c r="F36" s="2"/>
      <c r="G36" s="2"/>
    </row>
    <row r="37" spans="2:7" x14ac:dyDescent="0.25">
      <c r="B37" s="2"/>
      <c r="C37" s="2"/>
      <c r="D37" s="2"/>
      <c r="E37" s="2"/>
      <c r="F37" s="2"/>
      <c r="G37" s="2"/>
    </row>
    <row r="39" spans="2:7" x14ac:dyDescent="0.25">
      <c r="B39" s="2"/>
      <c r="C39" s="2"/>
      <c r="D39" s="2"/>
      <c r="E39" s="2"/>
      <c r="F39" s="2"/>
      <c r="G39" s="2"/>
    </row>
    <row r="40" spans="2:7" x14ac:dyDescent="0.25">
      <c r="B40" s="2"/>
      <c r="C40" s="2"/>
      <c r="D40" s="2"/>
      <c r="E40" s="2"/>
      <c r="F40" s="2"/>
      <c r="G40" s="2"/>
    </row>
    <row r="41" spans="2:7" x14ac:dyDescent="0.25">
      <c r="B41" s="2"/>
      <c r="C41" s="2"/>
      <c r="D41" s="2"/>
      <c r="E41" s="2"/>
      <c r="F41" s="2"/>
      <c r="G41" s="2"/>
    </row>
    <row r="42" spans="2:7" x14ac:dyDescent="0.25">
      <c r="B42" s="2"/>
      <c r="C42" s="2"/>
      <c r="D42" s="2"/>
      <c r="E42" s="2"/>
      <c r="F42" s="2"/>
      <c r="G42" s="2"/>
    </row>
    <row r="43" spans="2:7" x14ac:dyDescent="0.25">
      <c r="B43" s="2"/>
      <c r="C43" s="2"/>
      <c r="D43" s="2"/>
      <c r="E43" s="2"/>
      <c r="F43" s="2"/>
      <c r="G43" s="2"/>
    </row>
    <row r="44" spans="2:7" x14ac:dyDescent="0.25">
      <c r="B44" s="2"/>
      <c r="C44" s="2"/>
      <c r="D44" s="2"/>
      <c r="E44" s="2"/>
      <c r="F44" s="2"/>
      <c r="G44" s="2"/>
    </row>
    <row r="45" spans="2:7" x14ac:dyDescent="0.25">
      <c r="B45" s="2"/>
      <c r="C45" s="2"/>
      <c r="D45" s="2"/>
      <c r="E45" s="2"/>
      <c r="F45" s="2"/>
      <c r="G45" s="2"/>
    </row>
    <row r="46" spans="2:7" x14ac:dyDescent="0.25">
      <c r="B46" s="2"/>
      <c r="C46" s="2"/>
      <c r="D46" s="2"/>
      <c r="E46" s="2"/>
      <c r="F46" s="2"/>
      <c r="G46" s="2"/>
    </row>
    <row r="47" spans="2:7" x14ac:dyDescent="0.25">
      <c r="B47" s="2"/>
      <c r="C47" s="2"/>
      <c r="D47" s="2"/>
      <c r="E47" s="2"/>
      <c r="F47" s="2"/>
      <c r="G47" s="2"/>
    </row>
  </sheetData>
  <mergeCells count="1">
    <mergeCell ref="B3:G3"/>
  </mergeCells>
  <phoneticPr fontId="4" type="noConversion"/>
  <pageMargins left="0.75" right="0.75" top="1" bottom="1" header="0.5" footer="0.5"/>
  <pageSetup paperSize="9" scale="10" firstPageNumber="0" fitToWidth="0" fitToHeight="0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M118"/>
  <sheetViews>
    <sheetView showGridLines="0" topLeftCell="B25" zoomScale="85" zoomScaleNormal="85" workbookViewId="0">
      <selection activeCell="D58" sqref="D58"/>
    </sheetView>
  </sheetViews>
  <sheetFormatPr defaultRowHeight="12.5" x14ac:dyDescent="0.25"/>
  <cols>
    <col min="1" max="1" width="79" style="3" bestFit="1" customWidth="1"/>
    <col min="2" max="2" width="67.26953125" style="3" bestFit="1" customWidth="1"/>
    <col min="3" max="7" width="10.1796875" style="3" customWidth="1"/>
    <col min="8" max="8" width="14.36328125" style="3" bestFit="1" customWidth="1"/>
    <col min="9" max="9" width="15.453125" style="3" bestFit="1" customWidth="1"/>
    <col min="10" max="10" width="14.36328125" style="3" bestFit="1" customWidth="1"/>
    <col min="11" max="11" width="14.7265625" style="3" bestFit="1" customWidth="1"/>
    <col min="12" max="13" width="15.453125" style="3" bestFit="1" customWidth="1"/>
    <col min="14" max="16384" width="8.7265625" style="3"/>
  </cols>
  <sheetData>
    <row r="3" spans="2:13" ht="13" thickBot="1" x14ac:dyDescent="0.3"/>
    <row r="4" spans="2:13" ht="13" x14ac:dyDescent="0.3">
      <c r="B4" s="155" t="s">
        <v>104</v>
      </c>
      <c r="C4" s="156"/>
      <c r="D4" s="156"/>
      <c r="E4" s="156"/>
      <c r="F4" s="156"/>
      <c r="G4" s="157"/>
    </row>
    <row r="5" spans="2:13" ht="13.5" thickBot="1" x14ac:dyDescent="0.35">
      <c r="B5" s="14"/>
      <c r="C5" s="5" t="s">
        <v>1</v>
      </c>
      <c r="D5" s="5" t="s">
        <v>2</v>
      </c>
      <c r="E5" s="5" t="s">
        <v>3</v>
      </c>
      <c r="F5" s="5" t="s">
        <v>4</v>
      </c>
      <c r="G5" s="22" t="s">
        <v>5</v>
      </c>
    </row>
    <row r="6" spans="2:13" ht="13.5" thickBot="1" x14ac:dyDescent="0.35">
      <c r="B6" s="112" t="s">
        <v>103</v>
      </c>
      <c r="C6" s="129">
        <f>C7+C15</f>
        <v>83216</v>
      </c>
      <c r="D6" s="125">
        <f>D7+D15</f>
        <v>86381</v>
      </c>
      <c r="E6" s="125">
        <f>E7+E15</f>
        <v>87296</v>
      </c>
      <c r="F6" s="125">
        <f>F7+F15</f>
        <v>94354</v>
      </c>
      <c r="G6" s="126">
        <f>G7+G15</f>
        <v>92763</v>
      </c>
    </row>
    <row r="7" spans="2:13" ht="14" thickTop="1" thickBot="1" x14ac:dyDescent="0.35">
      <c r="B7" s="120" t="s">
        <v>102</v>
      </c>
      <c r="C7" s="127">
        <f>C8+C9+C10+C13</f>
        <v>24930</v>
      </c>
      <c r="D7" s="127">
        <f>D8+D9+D10+D13</f>
        <v>20411</v>
      </c>
      <c r="E7" s="127">
        <f>E8+E9+E10+E13</f>
        <v>19240</v>
      </c>
      <c r="F7" s="127">
        <f>F8+F9+F10+F13</f>
        <v>22545</v>
      </c>
      <c r="G7" s="128">
        <f>G8+G9+G10+G13</f>
        <v>22591</v>
      </c>
    </row>
    <row r="8" spans="2:13" x14ac:dyDescent="0.25">
      <c r="B8" s="14" t="s">
        <v>101</v>
      </c>
      <c r="C8" s="121">
        <v>16115</v>
      </c>
      <c r="D8" s="121">
        <v>11175</v>
      </c>
      <c r="E8" s="121">
        <v>10914</v>
      </c>
      <c r="F8" s="121">
        <v>12625</v>
      </c>
      <c r="G8" s="122">
        <v>11631</v>
      </c>
    </row>
    <row r="9" spans="2:13" x14ac:dyDescent="0.25">
      <c r="B9" s="14" t="s">
        <v>100</v>
      </c>
      <c r="C9" s="121">
        <v>3071</v>
      </c>
      <c r="D9" s="121">
        <v>3379</v>
      </c>
      <c r="E9" s="121">
        <v>3266</v>
      </c>
      <c r="F9" s="121">
        <v>3414</v>
      </c>
      <c r="G9" s="122">
        <v>4233</v>
      </c>
    </row>
    <row r="10" spans="2:13" x14ac:dyDescent="0.25">
      <c r="B10" s="14" t="s">
        <v>99</v>
      </c>
      <c r="C10" s="121">
        <f>SUM(C11:C12)</f>
        <v>3685</v>
      </c>
      <c r="D10" s="121">
        <f>SUM(D11:D12)</f>
        <v>3971</v>
      </c>
      <c r="E10" s="121">
        <f>SUM(E11:E12)</f>
        <v>3144</v>
      </c>
      <c r="F10" s="121">
        <f>SUM(F11:F12)</f>
        <v>3512</v>
      </c>
      <c r="G10" s="122">
        <f>SUM(G11:G12)</f>
        <v>3487</v>
      </c>
    </row>
    <row r="11" spans="2:13" x14ac:dyDescent="0.25">
      <c r="B11" s="14" t="s">
        <v>98</v>
      </c>
      <c r="C11" s="121">
        <v>4186</v>
      </c>
      <c r="D11" s="121">
        <v>4495</v>
      </c>
      <c r="E11" s="121">
        <v>3670</v>
      </c>
      <c r="F11" s="121">
        <v>4028</v>
      </c>
      <c r="G11" s="122">
        <v>4003</v>
      </c>
    </row>
    <row r="12" spans="2:13" x14ac:dyDescent="0.25">
      <c r="B12" s="14" t="s">
        <v>97</v>
      </c>
      <c r="C12" s="121">
        <v>-501</v>
      </c>
      <c r="D12" s="121">
        <v>-524</v>
      </c>
      <c r="E12" s="121">
        <v>-526</v>
      </c>
      <c r="F12" s="121">
        <v>-516</v>
      </c>
      <c r="G12" s="122">
        <v>-516</v>
      </c>
    </row>
    <row r="13" spans="2:13" x14ac:dyDescent="0.25">
      <c r="B13" s="14" t="s">
        <v>96</v>
      </c>
      <c r="C13" s="121">
        <v>2059</v>
      </c>
      <c r="D13" s="121">
        <v>1886</v>
      </c>
      <c r="E13" s="121">
        <v>1916</v>
      </c>
      <c r="F13" s="121">
        <v>2994</v>
      </c>
      <c r="G13" s="122">
        <v>3240</v>
      </c>
    </row>
    <row r="14" spans="2:13" x14ac:dyDescent="0.25">
      <c r="B14" s="14"/>
      <c r="C14" s="121"/>
      <c r="D14" s="121"/>
      <c r="E14" s="121"/>
      <c r="F14" s="121"/>
      <c r="G14" s="122"/>
      <c r="H14" s="7"/>
      <c r="I14" s="7"/>
      <c r="J14" s="7"/>
      <c r="K14" s="7"/>
      <c r="L14" s="7"/>
      <c r="M14" s="7"/>
    </row>
    <row r="15" spans="2:13" ht="13.5" thickBot="1" x14ac:dyDescent="0.35">
      <c r="B15" s="119" t="s">
        <v>95</v>
      </c>
      <c r="C15" s="123">
        <f>C16+C19+C24+C25+C26</f>
        <v>58286</v>
      </c>
      <c r="D15" s="123">
        <f>D16+D19+D24+D25+D26</f>
        <v>65970</v>
      </c>
      <c r="E15" s="123">
        <f>E16+E19+E24+E25+E26</f>
        <v>68056</v>
      </c>
      <c r="F15" s="123">
        <f>F16+F19+F24+F25+F26</f>
        <v>71809</v>
      </c>
      <c r="G15" s="124">
        <f>G16+G19+G24+G25+G26</f>
        <v>70172</v>
      </c>
    </row>
    <row r="16" spans="2:13" x14ac:dyDescent="0.25">
      <c r="B16" s="14" t="s">
        <v>94</v>
      </c>
      <c r="C16" s="121">
        <f>C17+C18</f>
        <v>9598</v>
      </c>
      <c r="D16" s="121">
        <v>10838</v>
      </c>
      <c r="E16" s="121">
        <v>10777</v>
      </c>
      <c r="F16" s="121">
        <v>9920</v>
      </c>
      <c r="G16" s="122">
        <v>9841</v>
      </c>
    </row>
    <row r="17" spans="2:7" x14ac:dyDescent="0.25">
      <c r="B17" s="14" t="s">
        <v>93</v>
      </c>
      <c r="C17" s="121">
        <v>17611</v>
      </c>
      <c r="D17" s="121">
        <v>18921</v>
      </c>
      <c r="E17" s="121">
        <v>19700</v>
      </c>
      <c r="F17" s="121">
        <v>18862</v>
      </c>
      <c r="G17" s="122">
        <v>19075</v>
      </c>
    </row>
    <row r="18" spans="2:7" x14ac:dyDescent="0.25">
      <c r="B18" s="14" t="s">
        <v>108</v>
      </c>
      <c r="C18" s="121">
        <v>-8013</v>
      </c>
      <c r="D18" s="121">
        <v>-8083</v>
      </c>
      <c r="E18" s="121">
        <v>-8923</v>
      </c>
      <c r="F18" s="121">
        <v>-8942</v>
      </c>
      <c r="G18" s="122">
        <v>-9234</v>
      </c>
    </row>
    <row r="19" spans="2:7" x14ac:dyDescent="0.25">
      <c r="B19" s="14" t="s">
        <v>92</v>
      </c>
      <c r="C19" s="121">
        <f>C20+C23</f>
        <v>21587</v>
      </c>
      <c r="D19" s="121">
        <f>D20+D23</f>
        <v>26766</v>
      </c>
      <c r="E19" s="121">
        <f>E20+E23</f>
        <v>28550</v>
      </c>
      <c r="F19" s="121">
        <f>F20+F23</f>
        <v>34613</v>
      </c>
      <c r="G19" s="122">
        <f>G20+G23</f>
        <v>33631</v>
      </c>
    </row>
    <row r="20" spans="2:7" x14ac:dyDescent="0.25">
      <c r="B20" s="14" t="s">
        <v>91</v>
      </c>
      <c r="C20" s="121">
        <f>SUM(C21:C22)</f>
        <v>21908</v>
      </c>
      <c r="D20" s="121">
        <f>SUM(D21:D22)</f>
        <v>27166</v>
      </c>
      <c r="E20" s="121">
        <f>SUM(E21:E22)</f>
        <v>28898</v>
      </c>
      <c r="F20" s="121">
        <f>SUM(F21:F22)</f>
        <v>34837</v>
      </c>
      <c r="G20" s="122">
        <f>SUM(G21:G22)</f>
        <v>33878</v>
      </c>
    </row>
    <row r="21" spans="2:7" x14ac:dyDescent="0.25">
      <c r="B21" s="14" t="s">
        <v>90</v>
      </c>
      <c r="C21" s="121">
        <v>14109</v>
      </c>
      <c r="D21" s="121">
        <v>16764</v>
      </c>
      <c r="E21" s="121">
        <v>17506</v>
      </c>
      <c r="F21" s="121">
        <v>19363</v>
      </c>
      <c r="G21" s="122">
        <v>18782</v>
      </c>
    </row>
    <row r="22" spans="2:7" x14ac:dyDescent="0.25">
      <c r="B22" s="14" t="s">
        <v>89</v>
      </c>
      <c r="C22" s="121">
        <v>7799</v>
      </c>
      <c r="D22" s="121">
        <v>10402</v>
      </c>
      <c r="E22" s="121">
        <v>11392</v>
      </c>
      <c r="F22" s="121">
        <v>15474</v>
      </c>
      <c r="G22" s="122">
        <v>15096</v>
      </c>
    </row>
    <row r="23" spans="2:7" x14ac:dyDescent="0.25">
      <c r="B23" s="14" t="s">
        <v>88</v>
      </c>
      <c r="C23" s="121">
        <v>-321</v>
      </c>
      <c r="D23" s="121">
        <v>-400</v>
      </c>
      <c r="E23" s="121">
        <v>-348</v>
      </c>
      <c r="F23" s="121">
        <v>-224</v>
      </c>
      <c r="G23" s="122">
        <v>-247</v>
      </c>
    </row>
    <row r="24" spans="2:7" x14ac:dyDescent="0.25">
      <c r="B24" s="14" t="s">
        <v>87</v>
      </c>
      <c r="C24" s="121">
        <v>20279</v>
      </c>
      <c r="D24" s="121">
        <v>19879</v>
      </c>
      <c r="E24" s="121">
        <v>20085</v>
      </c>
      <c r="F24" s="121">
        <v>18416</v>
      </c>
      <c r="G24" s="122">
        <v>18765</v>
      </c>
    </row>
    <row r="25" spans="2:7" x14ac:dyDescent="0.25">
      <c r="B25" s="14" t="s">
        <v>86</v>
      </c>
      <c r="C25" s="121">
        <v>2674</v>
      </c>
      <c r="D25" s="121">
        <v>2412</v>
      </c>
      <c r="E25" s="121">
        <v>2460</v>
      </c>
      <c r="F25" s="121">
        <v>2129</v>
      </c>
      <c r="G25" s="122">
        <v>1746</v>
      </c>
    </row>
    <row r="26" spans="2:7" x14ac:dyDescent="0.25">
      <c r="B26" s="14" t="s">
        <v>85</v>
      </c>
      <c r="C26" s="121">
        <v>4148</v>
      </c>
      <c r="D26" s="121">
        <v>6075</v>
      </c>
      <c r="E26" s="121">
        <v>6184</v>
      </c>
      <c r="F26" s="121">
        <v>6731</v>
      </c>
      <c r="G26" s="122">
        <v>6189</v>
      </c>
    </row>
    <row r="27" spans="2:7" ht="13" thickBot="1" x14ac:dyDescent="0.3">
      <c r="B27" s="14"/>
      <c r="C27" s="121"/>
      <c r="D27" s="121"/>
      <c r="E27" s="121"/>
      <c r="F27" s="121"/>
      <c r="G27" s="122"/>
    </row>
    <row r="28" spans="2:7" ht="13.5" thickBot="1" x14ac:dyDescent="0.35">
      <c r="B28" s="112" t="s">
        <v>84</v>
      </c>
      <c r="C28" s="125">
        <f>C29+C41</f>
        <v>64158</v>
      </c>
      <c r="D28" s="125">
        <f>D29+D41</f>
        <v>65283</v>
      </c>
      <c r="E28" s="125">
        <f>E29+E41</f>
        <v>66012</v>
      </c>
      <c r="F28" s="125">
        <f>F29+F41</f>
        <v>69494</v>
      </c>
      <c r="G28" s="126">
        <f>G29+G41</f>
        <v>66937</v>
      </c>
    </row>
    <row r="29" spans="2:7" ht="14" thickTop="1" thickBot="1" x14ac:dyDescent="0.35">
      <c r="B29" s="120" t="s">
        <v>83</v>
      </c>
      <c r="C29" s="127">
        <f>C30+C36+C39</f>
        <v>28782</v>
      </c>
      <c r="D29" s="127">
        <f>D30+D36+D39</f>
        <v>26973</v>
      </c>
      <c r="E29" s="127">
        <f>E30+E36+E39</f>
        <v>14601</v>
      </c>
      <c r="F29" s="127">
        <f>F30+F36+F39</f>
        <v>19950</v>
      </c>
      <c r="G29" s="128">
        <f>G30+G36+G39</f>
        <v>19724</v>
      </c>
    </row>
    <row r="30" spans="2:7" x14ac:dyDescent="0.25">
      <c r="B30" s="14" t="s">
        <v>82</v>
      </c>
      <c r="C30" s="121">
        <f>C31+C35</f>
        <v>9026</v>
      </c>
      <c r="D30" s="121">
        <f>D31+D35</f>
        <v>10705</v>
      </c>
      <c r="E30" s="121">
        <f>E31+E35</f>
        <v>11324</v>
      </c>
      <c r="F30" s="121">
        <f>F31+F35</f>
        <v>14254</v>
      </c>
      <c r="G30" s="122">
        <f>G31+G35</f>
        <v>15865</v>
      </c>
    </row>
    <row r="31" spans="2:7" x14ac:dyDescent="0.25">
      <c r="B31" s="14" t="s">
        <v>81</v>
      </c>
      <c r="C31" s="121">
        <f>SUM(C32:C34)</f>
        <v>3492</v>
      </c>
      <c r="D31" s="121">
        <f>SUM(D32:D34)</f>
        <v>5639</v>
      </c>
      <c r="E31" s="121">
        <f>SUM(E32:E34)</f>
        <v>5442</v>
      </c>
      <c r="F31" s="121">
        <f>SUM(F32:F34)</f>
        <v>6406</v>
      </c>
      <c r="G31" s="122">
        <f>SUM(G32:G34)</f>
        <v>7444</v>
      </c>
    </row>
    <row r="32" spans="2:7" x14ac:dyDescent="0.25">
      <c r="B32" s="14" t="s">
        <v>80</v>
      </c>
      <c r="C32" s="121">
        <v>2719</v>
      </c>
      <c r="D32" s="121">
        <v>3804</v>
      </c>
      <c r="E32" s="121">
        <v>3517</v>
      </c>
      <c r="F32" s="121">
        <v>4602</v>
      </c>
      <c r="G32" s="122">
        <v>5307</v>
      </c>
    </row>
    <row r="33" spans="2:8" x14ac:dyDescent="0.25">
      <c r="B33" s="14" t="s">
        <v>79</v>
      </c>
      <c r="C33" s="121">
        <v>773</v>
      </c>
      <c r="D33" s="121">
        <v>856</v>
      </c>
      <c r="E33" s="121">
        <v>788</v>
      </c>
      <c r="F33" s="121">
        <v>686</v>
      </c>
      <c r="G33" s="122">
        <v>1203</v>
      </c>
    </row>
    <row r="34" spans="2:8" x14ac:dyDescent="0.25">
      <c r="B34" s="14" t="s">
        <v>78</v>
      </c>
      <c r="C34" s="121">
        <v>0</v>
      </c>
      <c r="D34" s="121">
        <v>979</v>
      </c>
      <c r="E34" s="121">
        <v>1137</v>
      </c>
      <c r="F34" s="121">
        <v>1118</v>
      </c>
      <c r="G34" s="122">
        <v>934</v>
      </c>
    </row>
    <row r="35" spans="2:8" x14ac:dyDescent="0.25">
      <c r="B35" s="14" t="s">
        <v>77</v>
      </c>
      <c r="C35" s="121">
        <v>5534</v>
      </c>
      <c r="D35" s="121">
        <v>5066</v>
      </c>
      <c r="E35" s="121">
        <v>5882</v>
      </c>
      <c r="F35" s="121">
        <v>7848</v>
      </c>
      <c r="G35" s="122">
        <v>8421</v>
      </c>
    </row>
    <row r="36" spans="2:8" x14ac:dyDescent="0.25">
      <c r="B36" s="14" t="s">
        <v>76</v>
      </c>
      <c r="C36" s="121">
        <f>C37+C38</f>
        <v>18838</v>
      </c>
      <c r="D36" s="121">
        <f>D37+D38</f>
        <v>15247</v>
      </c>
      <c r="E36" s="121">
        <f>E37+E38</f>
        <v>2668</v>
      </c>
      <c r="F36" s="121">
        <f>F37+F38</f>
        <v>4645</v>
      </c>
      <c r="G36" s="122">
        <f>G37+G38</f>
        <v>2772</v>
      </c>
    </row>
    <row r="37" spans="2:8" x14ac:dyDescent="0.25">
      <c r="B37" s="14" t="s">
        <v>75</v>
      </c>
      <c r="C37" s="121">
        <v>13835</v>
      </c>
      <c r="D37" s="121">
        <v>10994</v>
      </c>
      <c r="E37" s="121">
        <v>2183</v>
      </c>
      <c r="F37" s="121">
        <v>3307</v>
      </c>
      <c r="G37" s="122">
        <v>2373</v>
      </c>
    </row>
    <row r="38" spans="2:8" x14ac:dyDescent="0.25">
      <c r="B38" s="14" t="s">
        <v>107</v>
      </c>
      <c r="C38" s="121">
        <v>5003</v>
      </c>
      <c r="D38" s="121">
        <v>4253</v>
      </c>
      <c r="E38" s="121">
        <v>485</v>
      </c>
      <c r="F38" s="121">
        <v>1338</v>
      </c>
      <c r="G38" s="122">
        <v>399</v>
      </c>
    </row>
    <row r="39" spans="2:8" x14ac:dyDescent="0.25">
      <c r="B39" s="14" t="s">
        <v>74</v>
      </c>
      <c r="C39" s="121">
        <v>918</v>
      </c>
      <c r="D39" s="121">
        <v>1021</v>
      </c>
      <c r="E39" s="121">
        <v>609</v>
      </c>
      <c r="F39" s="121">
        <v>1051</v>
      </c>
      <c r="G39" s="122">
        <v>1087</v>
      </c>
    </row>
    <row r="40" spans="2:8" x14ac:dyDescent="0.25">
      <c r="B40" s="14"/>
      <c r="C40" s="121"/>
      <c r="D40" s="121"/>
      <c r="E40" s="121"/>
      <c r="F40" s="121"/>
      <c r="G40" s="122"/>
    </row>
    <row r="41" spans="2:8" ht="13.5" thickBot="1" x14ac:dyDescent="0.35">
      <c r="B41" s="119" t="s">
        <v>73</v>
      </c>
      <c r="C41" s="123">
        <f>SUM(C42:C44)</f>
        <v>35376</v>
      </c>
      <c r="D41" s="123">
        <f>SUM(D42:D44)</f>
        <v>38310</v>
      </c>
      <c r="E41" s="123">
        <f>SUM(E42:E44)</f>
        <v>51411</v>
      </c>
      <c r="F41" s="123">
        <f>SUM(F42:F44)</f>
        <v>49544</v>
      </c>
      <c r="G41" s="124">
        <f>SUM(G42:G44)</f>
        <v>47213</v>
      </c>
    </row>
    <row r="42" spans="2:8" x14ac:dyDescent="0.25">
      <c r="B42" s="14" t="s">
        <v>105</v>
      </c>
      <c r="C42" s="121">
        <v>25376</v>
      </c>
      <c r="D42" s="121">
        <v>27516</v>
      </c>
      <c r="E42" s="121">
        <v>40125</v>
      </c>
      <c r="F42" s="121">
        <v>38116</v>
      </c>
      <c r="G42" s="122">
        <v>36377</v>
      </c>
    </row>
    <row r="43" spans="2:8" x14ac:dyDescent="0.25">
      <c r="B43" s="14" t="s">
        <v>106</v>
      </c>
      <c r="C43" s="121">
        <v>2354</v>
      </c>
      <c r="D43" s="121">
        <v>2284</v>
      </c>
      <c r="E43" s="121">
        <v>1833</v>
      </c>
      <c r="F43" s="121">
        <v>2821</v>
      </c>
      <c r="G43" s="122">
        <v>2914</v>
      </c>
      <c r="H43" s="6"/>
    </row>
    <row r="44" spans="2:8" x14ac:dyDescent="0.25">
      <c r="B44" s="14" t="s">
        <v>72</v>
      </c>
      <c r="C44" s="121">
        <v>7646</v>
      </c>
      <c r="D44" s="121">
        <v>8510</v>
      </c>
      <c r="E44" s="121">
        <v>9453</v>
      </c>
      <c r="F44" s="121">
        <v>8607</v>
      </c>
      <c r="G44" s="122">
        <v>7922</v>
      </c>
    </row>
    <row r="45" spans="2:8" ht="13" thickBot="1" x14ac:dyDescent="0.3">
      <c r="B45" s="14"/>
      <c r="C45" s="121"/>
      <c r="D45" s="121"/>
      <c r="E45" s="121"/>
      <c r="F45" s="121"/>
      <c r="G45" s="122"/>
    </row>
    <row r="46" spans="2:8" ht="13.5" thickBot="1" x14ac:dyDescent="0.35">
      <c r="B46" s="112" t="s">
        <v>71</v>
      </c>
      <c r="C46" s="125">
        <f>C47+C55</f>
        <v>19058</v>
      </c>
      <c r="D46" s="125">
        <f>D47+D55</f>
        <v>21098</v>
      </c>
      <c r="E46" s="125">
        <f>E47+E55</f>
        <v>21284</v>
      </c>
      <c r="F46" s="125">
        <f>F47+F55</f>
        <v>24860</v>
      </c>
      <c r="G46" s="126">
        <f>G47+G55</f>
        <v>25826</v>
      </c>
    </row>
    <row r="47" spans="2:8" ht="13" thickTop="1" x14ac:dyDescent="0.25">
      <c r="B47" s="14" t="s">
        <v>70</v>
      </c>
      <c r="C47" s="121">
        <f>C48+C53+C54</f>
        <v>16981</v>
      </c>
      <c r="D47" s="121">
        <f>D48+D53+D54</f>
        <v>18981</v>
      </c>
      <c r="E47" s="121">
        <f>E48+E53+E54</f>
        <v>19299</v>
      </c>
      <c r="F47" s="121">
        <f>F48+F53+F54</f>
        <v>22999</v>
      </c>
      <c r="G47" s="122">
        <f>G48+G53+G54</f>
        <v>24105</v>
      </c>
    </row>
    <row r="48" spans="2:8" x14ac:dyDescent="0.25">
      <c r="B48" s="14" t="s">
        <v>69</v>
      </c>
      <c r="C48" s="121">
        <f>C49+C52</f>
        <v>-33439</v>
      </c>
      <c r="D48" s="121">
        <f>D49+D52</f>
        <v>-33330</v>
      </c>
      <c r="E48" s="121">
        <f>E49+E52</f>
        <v>-32655</v>
      </c>
      <c r="F48" s="121">
        <f>F49+F52</f>
        <v>-31765</v>
      </c>
      <c r="G48" s="122">
        <f>G49+G52</f>
        <v>-32019</v>
      </c>
    </row>
    <row r="49" spans="2:7" x14ac:dyDescent="0.25">
      <c r="B49" s="14" t="s">
        <v>68</v>
      </c>
      <c r="C49" s="121">
        <f>C50+C51</f>
        <v>18280</v>
      </c>
      <c r="D49" s="121">
        <f>D50+D51</f>
        <v>18914</v>
      </c>
      <c r="E49" s="121">
        <f>E50+E51</f>
        <v>19361</v>
      </c>
      <c r="F49" s="121">
        <f>F50+F51</f>
        <v>19876</v>
      </c>
      <c r="G49" s="122">
        <f>G50+G51</f>
        <v>20582</v>
      </c>
    </row>
    <row r="50" spans="2:7" x14ac:dyDescent="0.25">
      <c r="B50" s="14" t="s">
        <v>67</v>
      </c>
      <c r="C50" s="121">
        <v>1760</v>
      </c>
      <c r="D50" s="121">
        <v>1760</v>
      </c>
      <c r="E50" s="121">
        <v>1760</v>
      </c>
      <c r="F50" s="121">
        <v>1760</v>
      </c>
      <c r="G50" s="122">
        <v>1760</v>
      </c>
    </row>
    <row r="51" spans="2:7" x14ac:dyDescent="0.25">
      <c r="B51" s="14" t="s">
        <v>66</v>
      </c>
      <c r="C51" s="121">
        <v>16520</v>
      </c>
      <c r="D51" s="121">
        <v>17154</v>
      </c>
      <c r="E51" s="121">
        <v>17601</v>
      </c>
      <c r="F51" s="121">
        <v>18116</v>
      </c>
      <c r="G51" s="122">
        <v>18822</v>
      </c>
    </row>
    <row r="52" spans="2:7" x14ac:dyDescent="0.25">
      <c r="B52" s="14" t="s">
        <v>65</v>
      </c>
      <c r="C52" s="121">
        <v>-51719</v>
      </c>
      <c r="D52" s="121">
        <v>-52244</v>
      </c>
      <c r="E52" s="121">
        <v>-52016</v>
      </c>
      <c r="F52" s="121">
        <v>-51641</v>
      </c>
      <c r="G52" s="122">
        <v>-52601</v>
      </c>
    </row>
    <row r="53" spans="2:7" x14ac:dyDescent="0.25">
      <c r="B53" s="14" t="s">
        <v>64</v>
      </c>
      <c r="C53" s="121">
        <v>63234</v>
      </c>
      <c r="D53" s="121">
        <v>65855</v>
      </c>
      <c r="E53" s="121">
        <v>66555</v>
      </c>
      <c r="F53" s="121">
        <v>69094</v>
      </c>
      <c r="G53" s="122">
        <v>71019</v>
      </c>
    </row>
    <row r="54" spans="2:7" x14ac:dyDescent="0.25">
      <c r="B54" s="14" t="s">
        <v>63</v>
      </c>
      <c r="C54" s="121">
        <v>-12814</v>
      </c>
      <c r="D54" s="121">
        <v>-13544</v>
      </c>
      <c r="E54" s="121">
        <v>-14601</v>
      </c>
      <c r="F54" s="121">
        <v>-14330</v>
      </c>
      <c r="G54" s="122">
        <v>-14895</v>
      </c>
    </row>
    <row r="55" spans="2:7" ht="13" thickBot="1" x14ac:dyDescent="0.3">
      <c r="B55" s="15" t="s">
        <v>62</v>
      </c>
      <c r="C55" s="123">
        <v>2077</v>
      </c>
      <c r="D55" s="123">
        <v>2117</v>
      </c>
      <c r="E55" s="123">
        <v>1985</v>
      </c>
      <c r="F55" s="123">
        <v>1861</v>
      </c>
      <c r="G55" s="124">
        <v>1721</v>
      </c>
    </row>
    <row r="78" spans="1:6" x14ac:dyDescent="0.25">
      <c r="A78" s="3" t="s">
        <v>61</v>
      </c>
      <c r="B78" s="4">
        <v>43555000000</v>
      </c>
      <c r="C78" s="4">
        <v>42763000000</v>
      </c>
      <c r="D78" s="4">
        <v>42259000000</v>
      </c>
      <c r="E78" s="4">
        <v>42486000000</v>
      </c>
      <c r="F78" s="4">
        <v>39149000000</v>
      </c>
    </row>
    <row r="79" spans="1:6" x14ac:dyDescent="0.25">
      <c r="A79" s="3" t="s">
        <v>60</v>
      </c>
      <c r="B79" s="4">
        <v>18193000000</v>
      </c>
      <c r="C79" s="4">
        <v>15247000000</v>
      </c>
      <c r="D79" s="4">
        <v>2668000000</v>
      </c>
      <c r="E79" s="4">
        <v>4640000000</v>
      </c>
      <c r="F79" s="4">
        <v>2770000000</v>
      </c>
    </row>
    <row r="80" spans="1:6" x14ac:dyDescent="0.25">
      <c r="A80" s="3" t="s">
        <v>59</v>
      </c>
      <c r="B80" s="4">
        <v>7203000000</v>
      </c>
      <c r="C80" s="4">
        <v>7507000000</v>
      </c>
      <c r="D80" s="4">
        <v>5604000000</v>
      </c>
      <c r="E80" s="4">
        <v>2192000000</v>
      </c>
      <c r="F80" s="4">
        <v>3108000000</v>
      </c>
    </row>
    <row r="81" spans="1:6" x14ac:dyDescent="0.25">
      <c r="A81" s="3" t="s">
        <v>58</v>
      </c>
      <c r="B81" s="4">
        <v>6463000000</v>
      </c>
      <c r="C81" s="4">
        <v>6035000000</v>
      </c>
      <c r="D81" s="4">
        <v>4816000000</v>
      </c>
      <c r="E81" s="4">
        <v>1732000000</v>
      </c>
      <c r="F81" s="4">
        <v>6290000000</v>
      </c>
    </row>
    <row r="82" spans="1:6" x14ac:dyDescent="0.25">
      <c r="A82" s="3" t="s">
        <v>57</v>
      </c>
      <c r="B82" s="4">
        <v>11564000000</v>
      </c>
      <c r="C82" s="4">
        <v>13475000000</v>
      </c>
      <c r="D82" s="4">
        <v>29171000000</v>
      </c>
      <c r="E82" s="4">
        <v>33922000000</v>
      </c>
      <c r="F82" s="4">
        <v>28640000000</v>
      </c>
    </row>
    <row r="83" spans="1:6" x14ac:dyDescent="0.25">
      <c r="A83" s="3" t="s">
        <v>56</v>
      </c>
      <c r="B83" s="4">
        <v>132000000</v>
      </c>
      <c r="C83" s="4">
        <v>499000000</v>
      </c>
      <c r="D83" s="3" t="s">
        <v>7</v>
      </c>
      <c r="E83" s="3" t="s">
        <v>7</v>
      </c>
      <c r="F83" s="4">
        <v>-1659000000</v>
      </c>
    </row>
    <row r="84" spans="1:6" x14ac:dyDescent="0.25">
      <c r="A84" s="3" t="s">
        <v>55</v>
      </c>
      <c r="B84" s="4">
        <v>525000000</v>
      </c>
      <c r="C84" s="4">
        <v>1392000000</v>
      </c>
      <c r="D84" s="4">
        <v>1622000000</v>
      </c>
      <c r="E84" s="4">
        <v>1471000000</v>
      </c>
      <c r="F84" s="4">
        <v>1454000000</v>
      </c>
    </row>
    <row r="85" spans="1:6" x14ac:dyDescent="0.25">
      <c r="A85" s="3" t="s">
        <v>54</v>
      </c>
      <c r="B85" s="4">
        <v>156000000</v>
      </c>
      <c r="C85" s="4">
        <v>297000000</v>
      </c>
      <c r="D85" s="4">
        <v>340000000</v>
      </c>
      <c r="E85" s="4">
        <v>324000000</v>
      </c>
      <c r="F85" s="4">
        <v>372000000</v>
      </c>
    </row>
    <row r="86" spans="1:6" x14ac:dyDescent="0.25">
      <c r="A86" s="3" t="s">
        <v>53</v>
      </c>
      <c r="B86" s="4">
        <v>87000000</v>
      </c>
      <c r="C86" s="4">
        <v>260000000</v>
      </c>
      <c r="D86" s="4">
        <v>299000000</v>
      </c>
      <c r="E86" s="4">
        <v>284000000</v>
      </c>
      <c r="F86" s="4">
        <v>300000000</v>
      </c>
    </row>
    <row r="87" spans="1:6" x14ac:dyDescent="0.25">
      <c r="A87" s="3" t="s">
        <v>52</v>
      </c>
      <c r="B87" s="4">
        <v>72000000</v>
      </c>
      <c r="C87" s="4">
        <v>221000000</v>
      </c>
      <c r="D87" s="4">
        <v>252000000</v>
      </c>
      <c r="E87" s="4">
        <v>231000000</v>
      </c>
      <c r="F87" s="4">
        <v>230000000</v>
      </c>
    </row>
    <row r="88" spans="1:6" x14ac:dyDescent="0.25">
      <c r="A88" s="3" t="s">
        <v>51</v>
      </c>
      <c r="B88" s="4">
        <v>63000000</v>
      </c>
      <c r="C88" s="4">
        <v>179000000</v>
      </c>
      <c r="D88" s="4">
        <v>207000000</v>
      </c>
      <c r="E88" s="4">
        <v>190000000</v>
      </c>
      <c r="F88" s="4">
        <v>171000000</v>
      </c>
    </row>
    <row r="89" spans="1:6" x14ac:dyDescent="0.25">
      <c r="A89" s="3" t="s">
        <v>50</v>
      </c>
      <c r="B89" s="4">
        <v>45000000</v>
      </c>
      <c r="C89" s="4">
        <v>144000000</v>
      </c>
      <c r="D89" s="4">
        <v>170000000</v>
      </c>
      <c r="E89" s="4">
        <v>142000000</v>
      </c>
      <c r="F89" s="4">
        <v>116000000</v>
      </c>
    </row>
    <row r="90" spans="1:6" x14ac:dyDescent="0.25">
      <c r="A90" s="3" t="s">
        <v>49</v>
      </c>
      <c r="B90" s="4">
        <v>102000000</v>
      </c>
      <c r="C90" s="4">
        <v>444000000</v>
      </c>
      <c r="D90" s="4">
        <v>565000000</v>
      </c>
      <c r="E90" s="4">
        <v>476000000</v>
      </c>
      <c r="F90" s="4">
        <v>425000000</v>
      </c>
    </row>
    <row r="91" spans="1:6" x14ac:dyDescent="0.25">
      <c r="A91" s="3" t="s">
        <v>48</v>
      </c>
      <c r="B91" s="3" t="s">
        <v>7</v>
      </c>
      <c r="C91" s="4">
        <v>-153000000</v>
      </c>
      <c r="D91" s="4">
        <v>-211000000</v>
      </c>
      <c r="E91" s="4">
        <v>-176000000</v>
      </c>
      <c r="F91" s="4">
        <v>-160000000</v>
      </c>
    </row>
    <row r="92" spans="1:6" x14ac:dyDescent="0.25">
      <c r="A92" s="3" t="s">
        <v>47</v>
      </c>
      <c r="B92" s="4">
        <v>28143000000</v>
      </c>
      <c r="C92" s="4">
        <v>28871000000</v>
      </c>
      <c r="D92" s="4">
        <v>35192000000</v>
      </c>
      <c r="E92" s="4">
        <v>40929000000</v>
      </c>
      <c r="F92" s="4">
        <v>42197000000</v>
      </c>
    </row>
    <row r="93" spans="1:6" x14ac:dyDescent="0.25">
      <c r="A93" s="3" t="s">
        <v>46</v>
      </c>
      <c r="B93" s="4">
        <v>12280000000</v>
      </c>
      <c r="C93" s="4">
        <v>13301000000</v>
      </c>
      <c r="D93" s="4">
        <v>14427000000</v>
      </c>
      <c r="E93" s="4">
        <v>17239000000</v>
      </c>
      <c r="F93" s="4">
        <v>19656000000</v>
      </c>
    </row>
    <row r="94" spans="1:6" x14ac:dyDescent="0.25">
      <c r="A94" s="3" t="s">
        <v>45</v>
      </c>
      <c r="B94" s="4">
        <v>3964000000</v>
      </c>
      <c r="C94" s="4">
        <v>4111000000</v>
      </c>
      <c r="D94" s="4">
        <v>4662000000</v>
      </c>
      <c r="E94" s="4">
        <v>6352000000</v>
      </c>
      <c r="F94" s="4">
        <v>7591000000</v>
      </c>
    </row>
    <row r="95" spans="1:6" x14ac:dyDescent="0.25">
      <c r="A95" s="3" t="s">
        <v>44</v>
      </c>
      <c r="B95" s="4">
        <v>3236000000</v>
      </c>
      <c r="C95" s="4">
        <v>3831000000</v>
      </c>
      <c r="D95" s="4">
        <v>4702000000</v>
      </c>
      <c r="E95" s="4">
        <v>4561000000</v>
      </c>
      <c r="F95" s="4">
        <v>2831000000</v>
      </c>
    </row>
    <row r="96" spans="1:6" x14ac:dyDescent="0.25">
      <c r="A96" s="3" t="s">
        <v>43</v>
      </c>
      <c r="B96" s="4">
        <v>8663000000</v>
      </c>
      <c r="C96" s="4">
        <v>7628000000</v>
      </c>
      <c r="D96" s="4">
        <v>11401000000</v>
      </c>
      <c r="E96" s="4">
        <v>12777000000</v>
      </c>
      <c r="F96" s="4">
        <v>12119000000</v>
      </c>
    </row>
    <row r="97" spans="1:6" x14ac:dyDescent="0.25">
      <c r="A97" s="3" t="s">
        <v>42</v>
      </c>
      <c r="B97" s="4">
        <v>1220000000</v>
      </c>
      <c r="C97" s="4">
        <v>1392000000</v>
      </c>
      <c r="D97" s="4">
        <v>1622000000</v>
      </c>
      <c r="E97" s="4">
        <v>1471000000</v>
      </c>
      <c r="F97" s="4">
        <v>1454000000</v>
      </c>
    </row>
    <row r="98" spans="1:6" x14ac:dyDescent="0.25">
      <c r="A98" s="3" t="s">
        <v>41</v>
      </c>
      <c r="B98" s="4">
        <v>337000000</v>
      </c>
      <c r="C98" s="4">
        <v>297000000</v>
      </c>
      <c r="D98" s="4">
        <v>340000000</v>
      </c>
      <c r="E98" s="4">
        <v>324000000</v>
      </c>
      <c r="F98" s="4">
        <v>372000000</v>
      </c>
    </row>
    <row r="99" spans="1:6" x14ac:dyDescent="0.25">
      <c r="A99" s="3" t="s">
        <v>40</v>
      </c>
      <c r="B99" s="4">
        <v>87000000</v>
      </c>
      <c r="C99" s="4">
        <v>260000000</v>
      </c>
      <c r="D99" s="4">
        <v>299000000</v>
      </c>
      <c r="E99" s="4">
        <v>284000000</v>
      </c>
      <c r="F99" s="4">
        <v>300000000</v>
      </c>
    </row>
    <row r="100" spans="1:6" x14ac:dyDescent="0.25">
      <c r="A100" s="3" t="s">
        <v>39</v>
      </c>
      <c r="B100" s="4">
        <v>282000000</v>
      </c>
      <c r="C100" s="4">
        <v>221000000</v>
      </c>
      <c r="D100" s="4">
        <v>252000000</v>
      </c>
      <c r="E100" s="4">
        <v>231000000</v>
      </c>
      <c r="F100" s="4">
        <v>230000000</v>
      </c>
    </row>
    <row r="101" spans="1:6" x14ac:dyDescent="0.25">
      <c r="A101" s="3" t="s">
        <v>38</v>
      </c>
      <c r="B101" s="4">
        <v>63000000</v>
      </c>
      <c r="C101" s="4">
        <v>179000000</v>
      </c>
      <c r="D101" s="4">
        <v>207000000</v>
      </c>
      <c r="E101" s="4">
        <v>190000000</v>
      </c>
      <c r="F101" s="4">
        <v>171000000</v>
      </c>
    </row>
    <row r="102" spans="1:6" x14ac:dyDescent="0.25">
      <c r="A102" s="3" t="s">
        <v>37</v>
      </c>
      <c r="B102" s="4">
        <v>188000000</v>
      </c>
      <c r="C102" s="4">
        <v>144000000</v>
      </c>
      <c r="D102" s="4">
        <v>170000000</v>
      </c>
      <c r="E102" s="4">
        <v>142000000</v>
      </c>
      <c r="F102" s="4">
        <v>116000000</v>
      </c>
    </row>
    <row r="103" spans="1:6" x14ac:dyDescent="0.25">
      <c r="A103" s="3" t="s">
        <v>36</v>
      </c>
      <c r="B103" s="4">
        <v>263000000</v>
      </c>
      <c r="C103" s="4">
        <v>444000000</v>
      </c>
      <c r="D103" s="4">
        <v>565000000</v>
      </c>
      <c r="E103" s="4">
        <v>476000000</v>
      </c>
      <c r="F103" s="4">
        <v>425000000</v>
      </c>
    </row>
    <row r="104" spans="1:6" x14ac:dyDescent="0.25">
      <c r="A104" s="3" t="s">
        <v>35</v>
      </c>
      <c r="B104" s="3" t="s">
        <v>7</v>
      </c>
      <c r="C104" s="4">
        <v>-153000000</v>
      </c>
      <c r="D104" s="4">
        <v>-211000000</v>
      </c>
      <c r="E104" s="4">
        <v>-176000000</v>
      </c>
      <c r="F104" s="4">
        <v>-160000000</v>
      </c>
    </row>
    <row r="105" spans="1:6" x14ac:dyDescent="0.25">
      <c r="A105" s="3" t="s">
        <v>34</v>
      </c>
      <c r="B105" s="4">
        <v>72918000000</v>
      </c>
      <c r="C105" s="4">
        <v>73026000000</v>
      </c>
      <c r="D105" s="4">
        <v>79073000000</v>
      </c>
      <c r="E105" s="4">
        <v>84886000000</v>
      </c>
      <c r="F105" s="4">
        <v>82800000000</v>
      </c>
    </row>
    <row r="106" spans="1:6" x14ac:dyDescent="0.25">
      <c r="A106" s="3" t="s">
        <v>33</v>
      </c>
      <c r="B106" s="4">
        <v>30810000000</v>
      </c>
      <c r="C106" s="4">
        <v>28845000000</v>
      </c>
      <c r="D106" s="4">
        <v>17435000000</v>
      </c>
      <c r="E106" s="4">
        <v>22203000000</v>
      </c>
      <c r="F106" s="4">
        <v>22798000000</v>
      </c>
    </row>
    <row r="107" spans="1:6" x14ac:dyDescent="0.25">
      <c r="A107" s="3" t="s">
        <v>32</v>
      </c>
      <c r="B107" s="4">
        <v>87000000</v>
      </c>
      <c r="C107" s="4">
        <v>260000000</v>
      </c>
      <c r="D107" s="4">
        <v>299000000</v>
      </c>
      <c r="E107" s="4">
        <v>284000000</v>
      </c>
      <c r="F107" s="4">
        <v>300000000</v>
      </c>
    </row>
    <row r="108" spans="1:6" x14ac:dyDescent="0.25">
      <c r="A108" s="3" t="s">
        <v>31</v>
      </c>
      <c r="B108" s="4">
        <v>11449000000</v>
      </c>
      <c r="C108" s="4">
        <v>11839000000</v>
      </c>
      <c r="D108" s="4">
        <v>10518000000</v>
      </c>
      <c r="E108" s="4">
        <v>8775000000</v>
      </c>
      <c r="F108" s="4">
        <v>10929000000</v>
      </c>
    </row>
    <row r="109" spans="1:6" x14ac:dyDescent="0.25">
      <c r="A109" s="3" t="s">
        <v>30</v>
      </c>
      <c r="B109" s="4">
        <v>63000000</v>
      </c>
      <c r="C109" s="4">
        <v>179000000</v>
      </c>
      <c r="D109" s="4">
        <v>207000000</v>
      </c>
      <c r="E109" s="4">
        <v>190000000</v>
      </c>
      <c r="F109" s="4">
        <v>171000000</v>
      </c>
    </row>
    <row r="110" spans="1:6" x14ac:dyDescent="0.25">
      <c r="A110" s="3" t="s">
        <v>29</v>
      </c>
      <c r="B110" s="4">
        <v>9887000000</v>
      </c>
      <c r="C110" s="4">
        <v>10010000000</v>
      </c>
      <c r="D110" s="4">
        <v>9688000000</v>
      </c>
      <c r="E110" s="4">
        <v>6435000000</v>
      </c>
      <c r="F110" s="4">
        <v>9237000000</v>
      </c>
    </row>
    <row r="111" spans="1:6" x14ac:dyDescent="0.25">
      <c r="A111" s="3" t="s">
        <v>28</v>
      </c>
      <c r="B111" s="4">
        <v>20490000000</v>
      </c>
      <c r="C111" s="4">
        <v>21547000000</v>
      </c>
      <c r="D111" s="4">
        <v>41137000000</v>
      </c>
      <c r="E111" s="4">
        <v>47175000000</v>
      </c>
      <c r="F111" s="4">
        <v>41184000000</v>
      </c>
    </row>
    <row r="112" spans="1:6" x14ac:dyDescent="0.25">
      <c r="A112" s="3" t="s">
        <v>27</v>
      </c>
      <c r="B112" s="4">
        <v>132000000</v>
      </c>
      <c r="C112" s="4">
        <v>346000000</v>
      </c>
      <c r="D112" s="4">
        <v>-211000000</v>
      </c>
      <c r="E112" s="4">
        <v>-176000000</v>
      </c>
      <c r="F112" s="4">
        <v>-1819000000</v>
      </c>
    </row>
    <row r="113" spans="1:6" x14ac:dyDescent="0.25">
      <c r="A113" s="3" t="s">
        <v>26</v>
      </c>
      <c r="B113" s="4">
        <v>695000000</v>
      </c>
      <c r="C113" s="3" t="s">
        <v>7</v>
      </c>
      <c r="D113" s="3" t="s">
        <v>7</v>
      </c>
      <c r="E113" s="3" t="s">
        <v>7</v>
      </c>
      <c r="F113" s="3" t="s">
        <v>7</v>
      </c>
    </row>
    <row r="114" spans="1:6" x14ac:dyDescent="0.25">
      <c r="A114" s="3" t="s">
        <v>25</v>
      </c>
      <c r="B114" s="4">
        <v>181000000</v>
      </c>
      <c r="C114" s="3" t="s">
        <v>7</v>
      </c>
      <c r="D114" s="3" t="s">
        <v>7</v>
      </c>
      <c r="E114" s="3" t="s">
        <v>7</v>
      </c>
      <c r="F114" s="3" t="s">
        <v>7</v>
      </c>
    </row>
    <row r="115" spans="1:6" x14ac:dyDescent="0.25">
      <c r="A115" s="3" t="s">
        <v>24</v>
      </c>
      <c r="B115" s="4">
        <v>210000000</v>
      </c>
      <c r="C115" s="3" t="s">
        <v>7</v>
      </c>
      <c r="D115" s="3" t="s">
        <v>7</v>
      </c>
      <c r="E115" s="3" t="s">
        <v>7</v>
      </c>
      <c r="F115" s="3" t="s">
        <v>7</v>
      </c>
    </row>
    <row r="116" spans="1:6" x14ac:dyDescent="0.25">
      <c r="A116" s="3" t="s">
        <v>23</v>
      </c>
      <c r="B116" s="4">
        <v>143000000</v>
      </c>
      <c r="C116" s="3" t="s">
        <v>7</v>
      </c>
      <c r="D116" s="3" t="s">
        <v>7</v>
      </c>
      <c r="E116" s="3" t="s">
        <v>7</v>
      </c>
      <c r="F116" s="3" t="s">
        <v>7</v>
      </c>
    </row>
    <row r="117" spans="1:6" x14ac:dyDescent="0.25">
      <c r="A117" s="3" t="s">
        <v>22</v>
      </c>
      <c r="B117" s="4">
        <v>161000000</v>
      </c>
      <c r="C117" s="3" t="s">
        <v>7</v>
      </c>
      <c r="D117" s="3" t="s">
        <v>7</v>
      </c>
      <c r="E117" s="3" t="s">
        <v>7</v>
      </c>
      <c r="F117" s="3" t="s">
        <v>7</v>
      </c>
    </row>
    <row r="118" spans="1:6" x14ac:dyDescent="0.25">
      <c r="A118" s="3" t="s">
        <v>21</v>
      </c>
    </row>
  </sheetData>
  <mergeCells count="1">
    <mergeCell ref="B4:G4"/>
  </mergeCells>
  <phoneticPr fontId="4" type="noConversion"/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2:AF109"/>
  <sheetViews>
    <sheetView showGridLines="0" tabSelected="1" topLeftCell="M85" zoomScale="70" zoomScaleNormal="70" workbookViewId="0">
      <selection activeCell="Z114" sqref="Z114"/>
    </sheetView>
  </sheetViews>
  <sheetFormatPr defaultRowHeight="12.5" x14ac:dyDescent="0.25"/>
  <cols>
    <col min="4" max="4" width="55" bestFit="1" customWidth="1"/>
    <col min="5" max="9" width="11.1796875" customWidth="1"/>
    <col min="11" max="11" width="18.36328125" customWidth="1"/>
    <col min="12" max="12" width="13.81640625" bestFit="1" customWidth="1"/>
    <col min="14" max="14" width="55" bestFit="1" customWidth="1"/>
    <col min="15" max="18" width="11.1796875" customWidth="1"/>
    <col min="19" max="19" width="13.7265625" customWidth="1"/>
    <col min="20" max="20" width="11.1796875" customWidth="1"/>
  </cols>
  <sheetData>
    <row r="2" spans="4:20" ht="13" thickBot="1" x14ac:dyDescent="0.3"/>
    <row r="3" spans="4:20" ht="20" customHeight="1" thickBot="1" x14ac:dyDescent="0.35">
      <c r="D3" s="158" t="s">
        <v>0</v>
      </c>
      <c r="E3" s="159"/>
      <c r="F3" s="159"/>
      <c r="G3" s="159"/>
      <c r="H3" s="159"/>
      <c r="I3" s="160"/>
      <c r="J3" s="1"/>
      <c r="K3" s="164" t="s">
        <v>120</v>
      </c>
      <c r="L3" s="165"/>
      <c r="N3" s="158" t="s">
        <v>0</v>
      </c>
      <c r="O3" s="159"/>
      <c r="P3" s="159"/>
      <c r="Q3" s="159"/>
      <c r="R3" s="159"/>
      <c r="S3" s="159"/>
      <c r="T3" s="160"/>
    </row>
    <row r="4" spans="4:20" ht="24.5" customHeight="1" thickBot="1" x14ac:dyDescent="0.3">
      <c r="D4" s="101" t="s">
        <v>191</v>
      </c>
      <c r="E4" s="102" t="s">
        <v>1</v>
      </c>
      <c r="F4" s="102" t="s">
        <v>2</v>
      </c>
      <c r="G4" s="102" t="s">
        <v>3</v>
      </c>
      <c r="H4" s="102" t="s">
        <v>4</v>
      </c>
      <c r="I4" s="103" t="s">
        <v>5</v>
      </c>
      <c r="J4" s="2"/>
      <c r="K4" s="21"/>
      <c r="L4" s="17"/>
      <c r="N4" s="101" t="s">
        <v>192</v>
      </c>
      <c r="O4" s="83">
        <v>2022</v>
      </c>
      <c r="P4" s="83">
        <v>2023</v>
      </c>
      <c r="Q4" s="83">
        <v>2024</v>
      </c>
      <c r="R4" s="83">
        <v>2025</v>
      </c>
      <c r="S4" s="83">
        <v>2026</v>
      </c>
      <c r="T4" s="84">
        <v>2027</v>
      </c>
    </row>
    <row r="5" spans="4:20" x14ac:dyDescent="0.25">
      <c r="D5" s="12" t="s">
        <v>113</v>
      </c>
      <c r="E5" s="89">
        <v>34300</v>
      </c>
      <c r="F5" s="89">
        <v>37266</v>
      </c>
      <c r="G5" s="89">
        <v>33014</v>
      </c>
      <c r="H5" s="89">
        <v>38655</v>
      </c>
      <c r="I5" s="90">
        <v>43004</v>
      </c>
      <c r="J5" s="2"/>
      <c r="K5" s="12" t="s">
        <v>114</v>
      </c>
      <c r="L5" s="31">
        <f>Assumptions!D12</f>
        <v>5.9985972584567358E-2</v>
      </c>
      <c r="N5" s="12" t="s">
        <v>113</v>
      </c>
      <c r="O5" s="71">
        <v>43004</v>
      </c>
      <c r="P5" s="72">
        <f>O5*(1+$L$5)</f>
        <v>45583.636765026735</v>
      </c>
      <c r="Q5" s="72">
        <f t="shared" ref="Q5:R5" si="0">P5*(1+$L$5)</f>
        <v>48318.015550318501</v>
      </c>
      <c r="R5" s="72">
        <f t="shared" si="0"/>
        <v>51216.418706460601</v>
      </c>
      <c r="S5" s="72">
        <f>R5*(1+$L$5)</f>
        <v>54288.685394866065</v>
      </c>
      <c r="T5" s="73">
        <f>S5*(1+$L$5)</f>
        <v>57545.244988614701</v>
      </c>
    </row>
    <row r="6" spans="4:20" x14ac:dyDescent="0.25">
      <c r="D6" s="12" t="s">
        <v>112</v>
      </c>
      <c r="E6" s="81">
        <v>-1131</v>
      </c>
      <c r="F6" s="81">
        <v>-1208</v>
      </c>
      <c r="G6" s="81">
        <v>-1301</v>
      </c>
      <c r="H6" s="81">
        <v>-1262</v>
      </c>
      <c r="I6" s="82">
        <v>-1125</v>
      </c>
      <c r="J6" s="2"/>
      <c r="K6" s="12" t="s">
        <v>115</v>
      </c>
      <c r="L6" s="32">
        <f>Depreciation!E24</f>
        <v>4.6627642181478454E-2</v>
      </c>
      <c r="N6" s="12" t="s">
        <v>112</v>
      </c>
      <c r="O6" s="71">
        <v>-1125</v>
      </c>
      <c r="P6" s="72">
        <f>O6*(1+$L$6)</f>
        <v>-1177.4560974541632</v>
      </c>
      <c r="Q6" s="72">
        <f t="shared" ref="Q6:R6" si="1">P6*(1+$L$6)</f>
        <v>-1232.3580990506559</v>
      </c>
      <c r="R6" s="72">
        <f t="shared" si="1"/>
        <v>-1289.8200515326369</v>
      </c>
      <c r="S6" s="72">
        <f>R6*(1+$L$6)</f>
        <v>-1349.9613193739967</v>
      </c>
      <c r="T6" s="73">
        <f>S6*(1+$L$6)</f>
        <v>-1412.906832732604</v>
      </c>
    </row>
    <row r="7" spans="4:20" ht="13" thickBot="1" x14ac:dyDescent="0.3">
      <c r="D7" s="10" t="s">
        <v>8</v>
      </c>
      <c r="E7" s="81">
        <v>-11936</v>
      </c>
      <c r="F7" s="81">
        <v>-13411</v>
      </c>
      <c r="G7" s="81">
        <v>-12132</v>
      </c>
      <c r="H7" s="81">
        <v>-14095</v>
      </c>
      <c r="I7" s="82">
        <v>-16875</v>
      </c>
      <c r="J7" s="2"/>
      <c r="K7" s="12" t="s">
        <v>116</v>
      </c>
      <c r="L7" s="31">
        <f>Assumptions!D37</f>
        <v>0.3664764619625292</v>
      </c>
      <c r="N7" s="10" t="s">
        <v>8</v>
      </c>
      <c r="O7" s="71">
        <v>-16875</v>
      </c>
      <c r="P7" s="72">
        <f>-P5*$L$7</f>
        <v>-16705.329925032067</v>
      </c>
      <c r="Q7" s="72">
        <f t="shared" ref="Q7:T7" si="2">-Q5*$L$7</f>
        <v>-17707.415387931193</v>
      </c>
      <c r="R7" s="72">
        <f t="shared" si="2"/>
        <v>-18769.611921935179</v>
      </c>
      <c r="S7" s="72">
        <f t="shared" si="2"/>
        <v>-19895.525348107349</v>
      </c>
      <c r="T7" s="73">
        <f t="shared" si="2"/>
        <v>-21088.977786194479</v>
      </c>
    </row>
    <row r="8" spans="4:20" ht="13.5" thickBot="1" x14ac:dyDescent="0.35">
      <c r="D8" s="11" t="s">
        <v>6</v>
      </c>
      <c r="E8" s="85">
        <f>SUM(E5:E7)</f>
        <v>21233</v>
      </c>
      <c r="F8" s="85">
        <f>SUM(F5:F7)</f>
        <v>22647</v>
      </c>
      <c r="G8" s="85">
        <f t="shared" ref="G8:I8" si="3">SUM(G5:G7)</f>
        <v>19581</v>
      </c>
      <c r="H8" s="85">
        <f t="shared" si="3"/>
        <v>23298</v>
      </c>
      <c r="I8" s="86">
        <f t="shared" si="3"/>
        <v>25004</v>
      </c>
      <c r="J8" s="2"/>
      <c r="K8" s="10"/>
      <c r="L8" s="18"/>
      <c r="N8" s="11" t="s">
        <v>6</v>
      </c>
      <c r="O8" s="74">
        <f t="shared" ref="O8" si="4">SUM(O5:O7)</f>
        <v>25004</v>
      </c>
      <c r="P8" s="74">
        <f t="shared" ref="P8" si="5">SUM(P5:P7)</f>
        <v>27700.850742540508</v>
      </c>
      <c r="Q8" s="74">
        <f t="shared" ref="Q8" si="6">SUM(Q5:Q7)</f>
        <v>29378.242063336656</v>
      </c>
      <c r="R8" s="74">
        <f t="shared" ref="R8" si="7">SUM(R5:R7)</f>
        <v>31156.986732992784</v>
      </c>
      <c r="S8" s="74">
        <f t="shared" ref="S8" si="8">SUM(S5:S7)</f>
        <v>33043.198727384719</v>
      </c>
      <c r="T8" s="75">
        <f t="shared" ref="T8" si="9">SUM(T5:T7)</f>
        <v>35043.360369687623</v>
      </c>
    </row>
    <row r="9" spans="4:20" ht="13" x14ac:dyDescent="0.3">
      <c r="D9" s="11"/>
      <c r="E9" s="81"/>
      <c r="F9" s="81"/>
      <c r="G9" s="81"/>
      <c r="H9" s="81"/>
      <c r="I9" s="82"/>
      <c r="J9" s="2"/>
      <c r="K9" s="10"/>
      <c r="L9" s="18"/>
      <c r="N9" s="11"/>
      <c r="O9" s="71"/>
      <c r="P9" s="72"/>
      <c r="Q9" s="72"/>
      <c r="R9" s="72"/>
      <c r="S9" s="72"/>
      <c r="T9" s="73"/>
    </row>
    <row r="10" spans="4:20" x14ac:dyDescent="0.25">
      <c r="D10" s="10" t="s">
        <v>9</v>
      </c>
      <c r="E10" s="81">
        <f>SUM(E11:E12)</f>
        <v>-11440</v>
      </c>
      <c r="F10" s="81">
        <f t="shared" ref="F10:I10" si="10">SUM(F11:F12)</f>
        <v>-12378</v>
      </c>
      <c r="G10" s="81">
        <f t="shared" si="10"/>
        <v>-9856</v>
      </c>
      <c r="H10" s="81">
        <f t="shared" si="10"/>
        <v>-12259</v>
      </c>
      <c r="I10" s="82">
        <f t="shared" si="10"/>
        <v>-12962</v>
      </c>
      <c r="J10" s="2"/>
      <c r="K10" s="10"/>
      <c r="L10" s="18"/>
      <c r="N10" s="10" t="s">
        <v>9</v>
      </c>
      <c r="O10" s="71">
        <f t="shared" ref="O10" si="11">SUM(O11:O12)</f>
        <v>-12962</v>
      </c>
      <c r="P10" s="71">
        <f t="shared" ref="P10" si="12">SUM(P11:P12)</f>
        <v>-11870.915902380697</v>
      </c>
      <c r="Q10" s="71">
        <f t="shared" ref="Q10" si="13">SUM(Q11:Q12)</f>
        <v>-12582.098003281095</v>
      </c>
      <c r="R10" s="71">
        <f t="shared" ref="R10" si="14">SUM(R11:R12)</f>
        <v>-13335.898793925895</v>
      </c>
      <c r="S10" s="71">
        <f t="shared" ref="S10" si="15">SUM(S11:S12)</f>
        <v>-14134.872827373283</v>
      </c>
      <c r="T10" s="76">
        <f t="shared" ref="T10" si="16">SUM(T11:T12)</f>
        <v>-14981.727802151558</v>
      </c>
    </row>
    <row r="11" spans="4:20" x14ac:dyDescent="0.25">
      <c r="D11" s="10" t="s">
        <v>10</v>
      </c>
      <c r="E11" s="81">
        <v>-11002</v>
      </c>
      <c r="F11" s="81">
        <v>-12103</v>
      </c>
      <c r="G11" s="81">
        <v>-9731</v>
      </c>
      <c r="H11" s="81">
        <v>-7009</v>
      </c>
      <c r="I11" s="82">
        <v>-7442</v>
      </c>
      <c r="J11" s="2"/>
      <c r="K11" s="12" t="s">
        <v>116</v>
      </c>
      <c r="L11" s="31">
        <f>Assumptions!K9</f>
        <v>0.25893212602044119</v>
      </c>
      <c r="N11" s="10" t="s">
        <v>10</v>
      </c>
      <c r="O11" s="71">
        <v>-7442</v>
      </c>
      <c r="P11" s="72">
        <f>-P5*$L$11</f>
        <v>-11803.067979311918</v>
      </c>
      <c r="Q11" s="72">
        <f t="shared" ref="Q11:T11" si="17">-Q5*$L$11</f>
        <v>-12511.086491532707</v>
      </c>
      <c r="R11" s="72">
        <f t="shared" si="17"/>
        <v>-13261.576182816938</v>
      </c>
      <c r="S11" s="72">
        <f t="shared" si="17"/>
        <v>-14057.084728147545</v>
      </c>
      <c r="T11" s="73">
        <f t="shared" si="17"/>
        <v>-14900.312627269144</v>
      </c>
    </row>
    <row r="12" spans="4:20" ht="13" thickBot="1" x14ac:dyDescent="0.3">
      <c r="D12" s="10" t="s">
        <v>11</v>
      </c>
      <c r="E12" s="81">
        <v>-438</v>
      </c>
      <c r="F12" s="81">
        <v>-275</v>
      </c>
      <c r="G12" s="81">
        <v>-125</v>
      </c>
      <c r="H12" s="81">
        <v>-5250</v>
      </c>
      <c r="I12" s="82">
        <v>-5520</v>
      </c>
      <c r="K12" s="12" t="s">
        <v>116</v>
      </c>
      <c r="L12" s="31">
        <f>Assumptions!K16</f>
        <v>5.7622465258345065E-2</v>
      </c>
      <c r="N12" s="10" t="s">
        <v>11</v>
      </c>
      <c r="O12" s="71">
        <v>-5520</v>
      </c>
      <c r="P12" s="72">
        <f>P6*$L$12</f>
        <v>-67.847923068779082</v>
      </c>
      <c r="Q12" s="72">
        <f t="shared" ref="Q12:T12" si="18">Q6*$L$12</f>
        <v>-71.011511748386582</v>
      </c>
      <c r="R12" s="72">
        <f t="shared" si="18"/>
        <v>-74.32261110895621</v>
      </c>
      <c r="S12" s="72">
        <f t="shared" si="18"/>
        <v>-77.788099225737795</v>
      </c>
      <c r="T12" s="73">
        <f t="shared" si="18"/>
        <v>-81.415174882412842</v>
      </c>
    </row>
    <row r="13" spans="4:20" ht="13.5" thickBot="1" x14ac:dyDescent="0.35">
      <c r="D13" s="11" t="s">
        <v>190</v>
      </c>
      <c r="E13" s="85">
        <f>E8+E10</f>
        <v>9793</v>
      </c>
      <c r="F13" s="85">
        <f>F8+F10</f>
        <v>10269</v>
      </c>
      <c r="G13" s="85">
        <f>G8+G10</f>
        <v>9725</v>
      </c>
      <c r="H13" s="85">
        <f>H8+H10</f>
        <v>11039</v>
      </c>
      <c r="I13" s="86">
        <f>I8+I10</f>
        <v>12042</v>
      </c>
      <c r="J13" s="2"/>
      <c r="K13" s="10"/>
      <c r="L13" s="18"/>
      <c r="N13" s="11" t="s">
        <v>123</v>
      </c>
      <c r="O13" s="74">
        <f>O8+O10</f>
        <v>12042</v>
      </c>
      <c r="P13" s="74">
        <f t="shared" ref="P13:T13" si="19">P8+P10</f>
        <v>15829.934840159811</v>
      </c>
      <c r="Q13" s="74">
        <f t="shared" si="19"/>
        <v>16796.144060055562</v>
      </c>
      <c r="R13" s="74">
        <f t="shared" si="19"/>
        <v>17821.087939066889</v>
      </c>
      <c r="S13" s="74">
        <f t="shared" si="19"/>
        <v>18908.325900011434</v>
      </c>
      <c r="T13" s="75">
        <f t="shared" si="19"/>
        <v>20061.632567536064</v>
      </c>
    </row>
    <row r="14" spans="4:20" x14ac:dyDescent="0.25">
      <c r="D14" s="10"/>
      <c r="E14" s="81"/>
      <c r="F14" s="81"/>
      <c r="G14" s="81"/>
      <c r="H14" s="81"/>
      <c r="I14" s="82"/>
      <c r="J14" s="2"/>
      <c r="K14" s="10"/>
      <c r="L14" s="18"/>
      <c r="N14" s="10"/>
      <c r="O14" s="71"/>
      <c r="P14" s="72"/>
      <c r="Q14" s="72"/>
      <c r="R14" s="72"/>
      <c r="S14" s="72"/>
      <c r="T14" s="73"/>
    </row>
    <row r="15" spans="4:20" x14ac:dyDescent="0.25">
      <c r="D15" s="10" t="s">
        <v>12</v>
      </c>
      <c r="E15" s="81">
        <f>E16+E19+E20+E21</f>
        <v>-1568</v>
      </c>
      <c r="F15" s="81">
        <f>F16+F19+F20+F21</f>
        <v>517</v>
      </c>
      <c r="G15" s="81">
        <f>G16+G19+G20+G21</f>
        <v>24</v>
      </c>
      <c r="H15" s="81">
        <f>H16+H19+H20+H21</f>
        <v>1386</v>
      </c>
      <c r="I15" s="82">
        <f>I16+I19+I20+I21</f>
        <v>-356</v>
      </c>
      <c r="J15" s="2"/>
      <c r="K15" s="10"/>
      <c r="L15" s="18"/>
      <c r="N15" s="10" t="s">
        <v>12</v>
      </c>
      <c r="O15" s="71">
        <f>O16+O19+O20+O21</f>
        <v>-356</v>
      </c>
      <c r="P15" s="71">
        <f t="shared" ref="P15:T15" si="20">P16+P19+P20+P21</f>
        <v>161.15768680250829</v>
      </c>
      <c r="Q15" s="71">
        <f t="shared" si="20"/>
        <v>111.05952290522521</v>
      </c>
      <c r="R15" s="71">
        <f t="shared" si="20"/>
        <v>58.592163505413623</v>
      </c>
      <c r="S15" s="71">
        <f t="shared" si="20"/>
        <v>2.9774985230602624</v>
      </c>
      <c r="T15" s="76">
        <f t="shared" si="20"/>
        <v>-55.973266228224588</v>
      </c>
    </row>
    <row r="16" spans="4:20" x14ac:dyDescent="0.25">
      <c r="D16" s="10" t="s">
        <v>13</v>
      </c>
      <c r="E16" s="81">
        <v>-261</v>
      </c>
      <c r="F16" s="81">
        <v>-383</v>
      </c>
      <c r="G16" s="81">
        <v>-1067</v>
      </c>
      <c r="H16" s="81">
        <v>-1321</v>
      </c>
      <c r="I16" s="82">
        <v>-433</v>
      </c>
      <c r="J16" s="2"/>
      <c r="K16" s="10"/>
      <c r="L16" s="18"/>
      <c r="N16" s="10" t="s">
        <v>13</v>
      </c>
      <c r="O16" s="71">
        <f>SUM(O17:O18)</f>
        <v>-433</v>
      </c>
      <c r="P16" s="71">
        <f t="shared" ref="P16:T16" si="21">SUM(P17:P18)</f>
        <v>-532.44231319749179</v>
      </c>
      <c r="Q16" s="71">
        <f t="shared" si="21"/>
        <v>-581.94047709477479</v>
      </c>
      <c r="R16" s="71">
        <f t="shared" si="21"/>
        <v>-634.40783649458638</v>
      </c>
      <c r="S16" s="71">
        <f t="shared" si="21"/>
        <v>-690.02250147693974</v>
      </c>
      <c r="T16" s="76">
        <f t="shared" si="21"/>
        <v>-748.97326622822459</v>
      </c>
    </row>
    <row r="17" spans="4:20" x14ac:dyDescent="0.25">
      <c r="D17" s="10" t="s">
        <v>14</v>
      </c>
      <c r="E17" s="81">
        <v>-950</v>
      </c>
      <c r="F17" s="81">
        <v>-946</v>
      </c>
      <c r="G17" s="81">
        <v>-1437</v>
      </c>
      <c r="H17" s="81">
        <v>-1597</v>
      </c>
      <c r="I17" s="82">
        <v>-882</v>
      </c>
      <c r="J17" s="2"/>
      <c r="K17" s="12" t="s">
        <v>156</v>
      </c>
      <c r="L17" s="53">
        <v>0.02</v>
      </c>
      <c r="N17" s="10" t="s">
        <v>14</v>
      </c>
      <c r="O17" s="71">
        <v>-882</v>
      </c>
      <c r="P17" s="77">
        <f>-(P70+P65+P66)*$L$17</f>
        <v>-1001.8423131974918</v>
      </c>
      <c r="Q17" s="77">
        <f t="shared" ref="Q17:T17" si="22">-(Q70+Q65+Q66)*$L$17</f>
        <v>-1051.3404770947748</v>
      </c>
      <c r="R17" s="77">
        <f t="shared" si="22"/>
        <v>-1103.8078364945864</v>
      </c>
      <c r="S17" s="77">
        <f t="shared" si="22"/>
        <v>-1159.4225014769397</v>
      </c>
      <c r="T17" s="78">
        <f t="shared" si="22"/>
        <v>-1218.3732662282246</v>
      </c>
    </row>
    <row r="18" spans="4:20" x14ac:dyDescent="0.25">
      <c r="D18" s="10" t="s">
        <v>15</v>
      </c>
      <c r="E18" s="81">
        <v>689</v>
      </c>
      <c r="F18" s="81">
        <v>563</v>
      </c>
      <c r="G18" s="81">
        <v>370</v>
      </c>
      <c r="H18" s="81">
        <v>276</v>
      </c>
      <c r="I18" s="82">
        <v>449</v>
      </c>
      <c r="J18" s="2"/>
      <c r="K18" s="12" t="s">
        <v>126</v>
      </c>
      <c r="L18" s="70">
        <f>AVERAGE(E18:I18)</f>
        <v>469.4</v>
      </c>
      <c r="N18" s="10" t="s">
        <v>15</v>
      </c>
      <c r="O18" s="71">
        <v>449</v>
      </c>
      <c r="P18" s="72">
        <f>L18</f>
        <v>469.4</v>
      </c>
      <c r="Q18" s="72">
        <f>P18</f>
        <v>469.4</v>
      </c>
      <c r="R18" s="72">
        <f>Q18</f>
        <v>469.4</v>
      </c>
      <c r="S18" s="72">
        <f>R18</f>
        <v>469.4</v>
      </c>
      <c r="T18" s="73">
        <f>P18</f>
        <v>469.4</v>
      </c>
    </row>
    <row r="19" spans="4:20" x14ac:dyDescent="0.25">
      <c r="D19" s="12" t="s">
        <v>16</v>
      </c>
      <c r="E19" s="81">
        <v>1008</v>
      </c>
      <c r="F19" s="81">
        <v>1049</v>
      </c>
      <c r="G19" s="81">
        <v>978</v>
      </c>
      <c r="H19" s="81">
        <v>1905</v>
      </c>
      <c r="I19" s="82">
        <v>1077</v>
      </c>
      <c r="J19" s="2"/>
      <c r="K19" s="12" t="s">
        <v>117</v>
      </c>
      <c r="L19" s="52">
        <f>AVERAGE(E19:I19)</f>
        <v>1203.4000000000001</v>
      </c>
      <c r="N19" s="12" t="s">
        <v>16</v>
      </c>
      <c r="O19" s="71">
        <v>1077</v>
      </c>
      <c r="P19" s="72">
        <f>L19</f>
        <v>1203.4000000000001</v>
      </c>
      <c r="Q19" s="72">
        <v>1203</v>
      </c>
      <c r="R19" s="72">
        <v>1203</v>
      </c>
      <c r="S19" s="72">
        <v>1203</v>
      </c>
      <c r="T19" s="73">
        <v>1203</v>
      </c>
    </row>
    <row r="20" spans="4:20" x14ac:dyDescent="0.25">
      <c r="D20" s="10" t="s">
        <v>17</v>
      </c>
      <c r="E20" s="81">
        <v>-641</v>
      </c>
      <c r="F20" s="81">
        <v>-183</v>
      </c>
      <c r="G20" s="81">
        <v>-728</v>
      </c>
      <c r="H20" s="81">
        <v>529</v>
      </c>
      <c r="I20" s="82">
        <v>-1076</v>
      </c>
      <c r="J20" s="2"/>
      <c r="K20" s="12" t="s">
        <v>117</v>
      </c>
      <c r="L20" s="52">
        <f t="shared" ref="L20:L21" si="23">AVERAGE(E20:I20)</f>
        <v>-419.8</v>
      </c>
      <c r="N20" s="10" t="s">
        <v>17</v>
      </c>
      <c r="O20" s="71">
        <v>-1076</v>
      </c>
      <c r="P20" s="72">
        <f>L20</f>
        <v>-419.8</v>
      </c>
      <c r="Q20" s="72">
        <v>-420</v>
      </c>
      <c r="R20" s="72">
        <v>-420</v>
      </c>
      <c r="S20" s="72">
        <v>-420</v>
      </c>
      <c r="T20" s="73">
        <v>-420</v>
      </c>
    </row>
    <row r="21" spans="4:20" ht="13" thickBot="1" x14ac:dyDescent="0.3">
      <c r="D21" s="10" t="s">
        <v>18</v>
      </c>
      <c r="E21" s="81">
        <v>-1674</v>
      </c>
      <c r="F21" s="81">
        <v>34</v>
      </c>
      <c r="G21" s="81">
        <v>841</v>
      </c>
      <c r="H21" s="81">
        <v>273</v>
      </c>
      <c r="I21" s="82">
        <v>76</v>
      </c>
      <c r="J21" s="2"/>
      <c r="K21" s="12" t="s">
        <v>117</v>
      </c>
      <c r="L21" s="52">
        <f t="shared" si="23"/>
        <v>-90</v>
      </c>
      <c r="N21" s="10" t="s">
        <v>18</v>
      </c>
      <c r="O21" s="71">
        <v>76</v>
      </c>
      <c r="P21" s="72">
        <f>L21</f>
        <v>-90</v>
      </c>
      <c r="Q21" s="72">
        <v>-90</v>
      </c>
      <c r="R21" s="72">
        <v>-90</v>
      </c>
      <c r="S21" s="72">
        <v>-90</v>
      </c>
      <c r="T21" s="73">
        <v>-90</v>
      </c>
    </row>
    <row r="22" spans="4:20" ht="13.5" thickBot="1" x14ac:dyDescent="0.35">
      <c r="D22" s="11" t="s">
        <v>19</v>
      </c>
      <c r="E22" s="85">
        <f>E13+E15</f>
        <v>8225</v>
      </c>
      <c r="F22" s="85">
        <f t="shared" ref="F22:I22" si="24">F13+F15</f>
        <v>10786</v>
      </c>
      <c r="G22" s="85">
        <f t="shared" si="24"/>
        <v>9749</v>
      </c>
      <c r="H22" s="85">
        <f t="shared" si="24"/>
        <v>12425</v>
      </c>
      <c r="I22" s="86">
        <f t="shared" si="24"/>
        <v>11686</v>
      </c>
      <c r="J22" s="2"/>
      <c r="K22" s="10"/>
      <c r="L22" s="18"/>
      <c r="N22" s="11" t="s">
        <v>19</v>
      </c>
      <c r="O22" s="74">
        <f t="shared" ref="O22:T22" si="25">O13+O15</f>
        <v>11686</v>
      </c>
      <c r="P22" s="74">
        <f t="shared" si="25"/>
        <v>15991.092526962319</v>
      </c>
      <c r="Q22" s="74">
        <f t="shared" si="25"/>
        <v>16907.203582960788</v>
      </c>
      <c r="R22" s="74">
        <f t="shared" si="25"/>
        <v>17879.680102572303</v>
      </c>
      <c r="S22" s="74">
        <f t="shared" si="25"/>
        <v>18911.303398534495</v>
      </c>
      <c r="T22" s="75">
        <f t="shared" si="25"/>
        <v>20005.659301307838</v>
      </c>
    </row>
    <row r="23" spans="4:20" ht="13" x14ac:dyDescent="0.3">
      <c r="D23" s="11"/>
      <c r="E23" s="81"/>
      <c r="F23" s="81"/>
      <c r="G23" s="81"/>
      <c r="H23" s="81"/>
      <c r="I23" s="82"/>
      <c r="J23" s="2"/>
      <c r="K23" s="10"/>
      <c r="L23" s="18"/>
      <c r="N23" s="11"/>
      <c r="O23" s="71"/>
      <c r="P23" s="72"/>
      <c r="Q23" s="72"/>
      <c r="R23" s="72"/>
      <c r="S23" s="72"/>
      <c r="T23" s="73"/>
    </row>
    <row r="24" spans="4:20" x14ac:dyDescent="0.25">
      <c r="D24" s="12" t="s">
        <v>109</v>
      </c>
      <c r="E24" s="81">
        <v>-1749</v>
      </c>
      <c r="F24" s="81">
        <v>-1801</v>
      </c>
      <c r="G24" s="81">
        <v>-1981</v>
      </c>
      <c r="H24" s="81">
        <v>-2621</v>
      </c>
      <c r="I24" s="82">
        <v>-2115</v>
      </c>
      <c r="J24" s="2"/>
      <c r="K24" s="12" t="s">
        <v>118</v>
      </c>
      <c r="L24" s="31">
        <f>Assumptions!K30</f>
        <v>0.1949503766807657</v>
      </c>
      <c r="N24" s="12" t="s">
        <v>109</v>
      </c>
      <c r="O24" s="71">
        <v>-2115</v>
      </c>
      <c r="P24" s="72">
        <f>-P22*$L$24</f>
        <v>-3117.4695116682815</v>
      </c>
      <c r="Q24" s="72">
        <f t="shared" ref="Q24:T24" si="26">-Q22*$L$24</f>
        <v>-3296.0657071165974</v>
      </c>
      <c r="R24" s="72">
        <f t="shared" si="26"/>
        <v>-3485.6503709280623</v>
      </c>
      <c r="S24" s="72">
        <f t="shared" si="26"/>
        <v>-3686.7657210685443</v>
      </c>
      <c r="T24" s="73">
        <f t="shared" si="26"/>
        <v>-3900.1108165370269</v>
      </c>
    </row>
    <row r="25" spans="4:20" ht="13" x14ac:dyDescent="0.3">
      <c r="D25" s="11" t="s">
        <v>193</v>
      </c>
      <c r="E25" s="81">
        <f>SUM(E22:E24)</f>
        <v>6476</v>
      </c>
      <c r="F25" s="81">
        <f t="shared" ref="F25:H25" si="27">SUM(F22:F24)</f>
        <v>8985</v>
      </c>
      <c r="G25" s="81">
        <f t="shared" si="27"/>
        <v>7768</v>
      </c>
      <c r="H25" s="81">
        <f t="shared" si="27"/>
        <v>9804</v>
      </c>
      <c r="I25" s="82">
        <f>SUM(I22:I24)</f>
        <v>9571</v>
      </c>
      <c r="J25" s="2"/>
      <c r="K25" s="10"/>
      <c r="L25" s="18"/>
      <c r="N25" s="11" t="s">
        <v>194</v>
      </c>
      <c r="O25" s="71">
        <f>SUM(O22:O24)</f>
        <v>9571</v>
      </c>
      <c r="P25" s="71">
        <f t="shared" ref="P25:T25" si="28">SUM(P22:P24)</f>
        <v>12873.623015294037</v>
      </c>
      <c r="Q25" s="71">
        <f t="shared" si="28"/>
        <v>13611.137875844192</v>
      </c>
      <c r="R25" s="71">
        <f t="shared" si="28"/>
        <v>14394.029731644241</v>
      </c>
      <c r="S25" s="71">
        <f t="shared" si="28"/>
        <v>15224.537677465951</v>
      </c>
      <c r="T25" s="76">
        <f t="shared" si="28"/>
        <v>16105.54848477081</v>
      </c>
    </row>
    <row r="26" spans="4:20" ht="13" thickBot="1" x14ac:dyDescent="0.3">
      <c r="D26" s="12" t="s">
        <v>110</v>
      </c>
      <c r="E26" s="81">
        <v>-42</v>
      </c>
      <c r="F26" s="81">
        <v>-65</v>
      </c>
      <c r="G26" s="81">
        <v>-21</v>
      </c>
      <c r="H26" s="81">
        <v>-33</v>
      </c>
      <c r="I26" s="82">
        <v>-29</v>
      </c>
      <c r="J26" s="2"/>
      <c r="K26" s="12" t="s">
        <v>117</v>
      </c>
      <c r="L26" s="52">
        <f>AVERAGE(E26:I26)</f>
        <v>-38</v>
      </c>
      <c r="N26" s="12" t="s">
        <v>110</v>
      </c>
      <c r="O26" s="71">
        <v>-29</v>
      </c>
      <c r="P26" s="72">
        <f>L26</f>
        <v>-38</v>
      </c>
      <c r="Q26" s="72">
        <f>P26</f>
        <v>-38</v>
      </c>
      <c r="R26" s="72">
        <f>Q26</f>
        <v>-38</v>
      </c>
      <c r="S26" s="77">
        <f>R26</f>
        <v>-38</v>
      </c>
      <c r="T26" s="73">
        <f>S26</f>
        <v>-38</v>
      </c>
    </row>
    <row r="27" spans="4:20" ht="13.5" thickBot="1" x14ac:dyDescent="0.35">
      <c r="D27" s="11" t="s">
        <v>20</v>
      </c>
      <c r="E27" s="91">
        <f>SUM(E25:E26)</f>
        <v>6434</v>
      </c>
      <c r="F27" s="91">
        <f t="shared" ref="F27:I27" si="29">SUM(F25:F26)</f>
        <v>8920</v>
      </c>
      <c r="G27" s="91">
        <f t="shared" si="29"/>
        <v>7747</v>
      </c>
      <c r="H27" s="91">
        <f t="shared" si="29"/>
        <v>9771</v>
      </c>
      <c r="I27" s="92">
        <f t="shared" si="29"/>
        <v>9542</v>
      </c>
      <c r="K27" s="10"/>
      <c r="L27" s="18"/>
      <c r="N27" s="11" t="s">
        <v>20</v>
      </c>
      <c r="O27" s="79">
        <f t="shared" ref="O27" si="30">SUM(O25:O26)</f>
        <v>9542</v>
      </c>
      <c r="P27" s="79">
        <f t="shared" ref="P27" si="31">SUM(P25:P26)</f>
        <v>12835.623015294037</v>
      </c>
      <c r="Q27" s="79">
        <f t="shared" ref="Q27" si="32">SUM(Q25:Q26)</f>
        <v>13573.137875844192</v>
      </c>
      <c r="R27" s="79">
        <f t="shared" ref="R27" si="33">SUM(R25:R26)</f>
        <v>14356.029731644241</v>
      </c>
      <c r="S27" s="79">
        <f t="shared" ref="S27" si="34">SUM(S25:S26)</f>
        <v>15186.537677465951</v>
      </c>
      <c r="T27" s="80">
        <f t="shared" ref="T27" si="35">SUM(T25:T26)</f>
        <v>16067.54848477081</v>
      </c>
    </row>
    <row r="28" spans="4:20" ht="13.5" thickTop="1" x14ac:dyDescent="0.3">
      <c r="D28" s="11"/>
      <c r="E28" s="81"/>
      <c r="F28" s="81"/>
      <c r="G28" s="81"/>
      <c r="H28" s="81"/>
      <c r="I28" s="82"/>
      <c r="K28" s="10"/>
      <c r="L28" s="18"/>
      <c r="N28" s="11"/>
      <c r="O28" s="71"/>
      <c r="P28" s="71"/>
      <c r="Q28" s="71"/>
      <c r="R28" s="71"/>
      <c r="S28" s="71"/>
      <c r="T28" s="76"/>
    </row>
    <row r="29" spans="4:20" ht="13" thickBot="1" x14ac:dyDescent="0.3">
      <c r="D29" s="12" t="s">
        <v>186</v>
      </c>
      <c r="E29" s="87">
        <v>6644</v>
      </c>
      <c r="F29" s="87">
        <v>6845</v>
      </c>
      <c r="G29" s="87">
        <v>7047</v>
      </c>
      <c r="H29" s="87">
        <v>7252</v>
      </c>
      <c r="I29" s="88">
        <v>7616</v>
      </c>
      <c r="K29" s="12" t="s">
        <v>188</v>
      </c>
      <c r="L29" s="31">
        <f>AVERAGE(E29/E27,F29/F27,G29/G27,H29/H27,I29/I27)</f>
        <v>0.85000200934326897</v>
      </c>
      <c r="N29" s="12" t="s">
        <v>185</v>
      </c>
      <c r="O29" s="71">
        <f>O27*$L$29</f>
        <v>8110.7191731534722</v>
      </c>
      <c r="P29" s="71">
        <f t="shared" ref="P29:T29" si="36">P27*$L$29</f>
        <v>10910.30535417264</v>
      </c>
      <c r="Q29" s="71">
        <f t="shared" si="36"/>
        <v>11537.194467560792</v>
      </c>
      <c r="R29" s="71">
        <f t="shared" si="36"/>
        <v>12202.654118089315</v>
      </c>
      <c r="S29" s="71">
        <f t="shared" si="36"/>
        <v>12908.58754081332</v>
      </c>
      <c r="T29" s="76">
        <f t="shared" si="36"/>
        <v>13657.448497275585</v>
      </c>
    </row>
    <row r="30" spans="4:20" ht="13.5" thickBot="1" x14ac:dyDescent="0.35">
      <c r="D30" s="13" t="s">
        <v>187</v>
      </c>
      <c r="E30" s="91">
        <f>E25-E29</f>
        <v>-168</v>
      </c>
      <c r="F30" s="91">
        <f t="shared" ref="F30:I30" si="37">F25-F29</f>
        <v>2140</v>
      </c>
      <c r="G30" s="91">
        <f t="shared" si="37"/>
        <v>721</v>
      </c>
      <c r="H30" s="91">
        <f t="shared" si="37"/>
        <v>2552</v>
      </c>
      <c r="I30" s="92">
        <f t="shared" si="37"/>
        <v>1955</v>
      </c>
      <c r="K30" s="19"/>
      <c r="L30" s="20"/>
      <c r="N30" s="13" t="s">
        <v>187</v>
      </c>
      <c r="O30" s="79">
        <f>O25-O29</f>
        <v>1460.2808268465278</v>
      </c>
      <c r="P30" s="79">
        <f t="shared" ref="P30:T30" si="38">P25-P29</f>
        <v>1963.3176611213967</v>
      </c>
      <c r="Q30" s="79">
        <f t="shared" si="38"/>
        <v>2073.9434082833995</v>
      </c>
      <c r="R30" s="79">
        <f t="shared" si="38"/>
        <v>2191.3756135549265</v>
      </c>
      <c r="S30" s="79">
        <f t="shared" si="38"/>
        <v>2315.950136652631</v>
      </c>
      <c r="T30" s="80">
        <f t="shared" si="38"/>
        <v>2448.0999874952249</v>
      </c>
    </row>
    <row r="31" spans="4:20" ht="13" thickBot="1" x14ac:dyDescent="0.3"/>
    <row r="32" spans="4:20" ht="20" customHeight="1" thickBot="1" x14ac:dyDescent="0.3">
      <c r="D32" s="161" t="s">
        <v>104</v>
      </c>
      <c r="E32" s="162"/>
      <c r="F32" s="162"/>
      <c r="G32" s="162"/>
      <c r="H32" s="162"/>
      <c r="I32" s="163"/>
      <c r="K32" s="158" t="s">
        <v>120</v>
      </c>
      <c r="L32" s="160"/>
      <c r="N32" s="166" t="s">
        <v>104</v>
      </c>
      <c r="O32" s="167"/>
      <c r="P32" s="167"/>
      <c r="Q32" s="167"/>
      <c r="R32" s="167"/>
      <c r="S32" s="167"/>
      <c r="T32" s="167"/>
    </row>
    <row r="33" spans="4:27" ht="24.5" customHeight="1" thickBot="1" x14ac:dyDescent="0.3">
      <c r="D33" s="107" t="s">
        <v>191</v>
      </c>
      <c r="E33" s="104" t="s">
        <v>1</v>
      </c>
      <c r="F33" s="104" t="s">
        <v>2</v>
      </c>
      <c r="G33" s="104" t="s">
        <v>3</v>
      </c>
      <c r="H33" s="104" t="s">
        <v>4</v>
      </c>
      <c r="I33" s="105" t="s">
        <v>5</v>
      </c>
      <c r="K33" s="12"/>
      <c r="L33" s="18"/>
      <c r="N33" s="108" t="s">
        <v>191</v>
      </c>
      <c r="O33" s="106" t="s">
        <v>5</v>
      </c>
      <c r="P33" s="106">
        <v>2023</v>
      </c>
      <c r="Q33" s="106">
        <v>2024</v>
      </c>
      <c r="R33" s="106">
        <v>2025</v>
      </c>
      <c r="S33" s="106">
        <v>2026</v>
      </c>
      <c r="T33" s="103">
        <v>2027</v>
      </c>
    </row>
    <row r="34" spans="4:27" ht="13.5" thickBot="1" x14ac:dyDescent="0.35">
      <c r="D34" s="112" t="s">
        <v>103</v>
      </c>
      <c r="E34" s="113">
        <f>E35+E43</f>
        <v>83216</v>
      </c>
      <c r="F34" s="114">
        <f>F35+F43</f>
        <v>86381</v>
      </c>
      <c r="G34" s="114">
        <f>G35+G43</f>
        <v>87296</v>
      </c>
      <c r="H34" s="114">
        <f>H35+H43</f>
        <v>94354</v>
      </c>
      <c r="I34" s="115">
        <f>I35+I43</f>
        <v>92763</v>
      </c>
      <c r="K34" s="10"/>
      <c r="L34" s="18"/>
      <c r="N34" s="112" t="s">
        <v>103</v>
      </c>
      <c r="O34" s="114">
        <f>O35+O43</f>
        <v>92763</v>
      </c>
      <c r="P34" s="114">
        <f t="shared" ref="P34:T34" si="39">P35+P43</f>
        <v>105821.34227691266</v>
      </c>
      <c r="Q34" s="114">
        <f t="shared" si="39"/>
        <v>111874.9505090077</v>
      </c>
      <c r="R34" s="114">
        <f t="shared" si="39"/>
        <v>118280.47888183178</v>
      </c>
      <c r="S34" s="114">
        <f t="shared" si="39"/>
        <v>125059.08147171017</v>
      </c>
      <c r="T34" s="115">
        <f t="shared" si="39"/>
        <v>132233.18777310697</v>
      </c>
    </row>
    <row r="35" spans="4:27" ht="14" thickTop="1" thickBot="1" x14ac:dyDescent="0.35">
      <c r="D35" s="120" t="s">
        <v>102</v>
      </c>
      <c r="E35" s="117">
        <f>E36+E37+E38+E41</f>
        <v>24930</v>
      </c>
      <c r="F35" s="117">
        <f>F36+F37+F38+F41</f>
        <v>20411</v>
      </c>
      <c r="G35" s="117">
        <f>G36+G37+G38+G41</f>
        <v>19240</v>
      </c>
      <c r="H35" s="117">
        <f>H36+H37+H38+H41</f>
        <v>22545</v>
      </c>
      <c r="I35" s="118">
        <f>I36+I37+I38+I41</f>
        <v>22591</v>
      </c>
      <c r="K35" s="10"/>
      <c r="L35" s="18"/>
      <c r="N35" s="120" t="s">
        <v>102</v>
      </c>
      <c r="O35" s="117">
        <f>O36+O37+O38+O41</f>
        <v>22591</v>
      </c>
      <c r="P35" s="117">
        <f t="shared" ref="P35:T35" si="40">P36+P37+P38+P41</f>
        <v>32541.993970215713</v>
      </c>
      <c r="Q35" s="117">
        <f t="shared" si="40"/>
        <v>37579.594213983175</v>
      </c>
      <c r="R35" s="117">
        <f t="shared" si="40"/>
        <v>42891.706124484117</v>
      </c>
      <c r="S35" s="117">
        <f t="shared" si="40"/>
        <v>48494.072759698036</v>
      </c>
      <c r="T35" s="118">
        <f t="shared" si="40"/>
        <v>54403.352219365268</v>
      </c>
    </row>
    <row r="36" spans="4:27" x14ac:dyDescent="0.25">
      <c r="D36" s="14" t="s">
        <v>101</v>
      </c>
      <c r="E36" s="93">
        <v>16115</v>
      </c>
      <c r="F36" s="93">
        <v>11175</v>
      </c>
      <c r="G36" s="93">
        <v>10914</v>
      </c>
      <c r="H36" s="93">
        <v>12625</v>
      </c>
      <c r="I36" s="94">
        <v>11631</v>
      </c>
      <c r="K36" s="12" t="s">
        <v>121</v>
      </c>
      <c r="L36" s="18"/>
      <c r="N36" s="14" t="s">
        <v>101</v>
      </c>
      <c r="O36" s="93">
        <v>11631</v>
      </c>
      <c r="P36" s="93">
        <v>21053.571643204894</v>
      </c>
      <c r="Q36" s="93">
        <v>25405.698075161461</v>
      </c>
      <c r="R36" s="93">
        <v>29991.388501498019</v>
      </c>
      <c r="S36" s="97">
        <v>34823.937674140878</v>
      </c>
      <c r="T36" s="98">
        <v>39917.408894841239</v>
      </c>
      <c r="V36" s="54"/>
      <c r="W36" s="54"/>
      <c r="X36" s="54"/>
      <c r="Y36" s="54"/>
      <c r="Z36" s="54"/>
      <c r="AA36" s="54"/>
    </row>
    <row r="37" spans="4:27" x14ac:dyDescent="0.25">
      <c r="D37" s="14" t="s">
        <v>100</v>
      </c>
      <c r="E37" s="93">
        <v>3071</v>
      </c>
      <c r="F37" s="93">
        <v>3379</v>
      </c>
      <c r="G37" s="93">
        <v>3266</v>
      </c>
      <c r="H37" s="93">
        <v>3414</v>
      </c>
      <c r="I37" s="94">
        <v>4233</v>
      </c>
      <c r="K37" s="12" t="s">
        <v>125</v>
      </c>
      <c r="L37" s="26">
        <f>Assumptions!K37</f>
        <v>85.173872072343045</v>
      </c>
      <c r="N37" s="14" t="s">
        <v>100</v>
      </c>
      <c r="O37" s="93">
        <v>4233</v>
      </c>
      <c r="P37" s="93">
        <f>$L$37/365*-SUM(P6:P7)</f>
        <v>4173.0030930858265</v>
      </c>
      <c r="Q37" s="93">
        <f>$L$37/365*-SUM(Q6:Q7)</f>
        <v>4419.6543672858807</v>
      </c>
      <c r="R37" s="93">
        <f>$L$37/365*-SUM(R6:R7)</f>
        <v>4680.9301171288089</v>
      </c>
      <c r="S37" s="93">
        <f>$L$37/365*-SUM(S6:S7)</f>
        <v>4957.6996261115783</v>
      </c>
      <c r="T37" s="94">
        <f>$L$37/365*-SUM(T6:T7)</f>
        <v>5250.8839504633397</v>
      </c>
    </row>
    <row r="38" spans="4:27" x14ac:dyDescent="0.25">
      <c r="D38" s="14" t="s">
        <v>99</v>
      </c>
      <c r="E38" s="93">
        <f>SUM(E39:E40)</f>
        <v>3685</v>
      </c>
      <c r="F38" s="93">
        <f>SUM(F39:F40)</f>
        <v>3971</v>
      </c>
      <c r="G38" s="93">
        <f>SUM(G39:G40)</f>
        <v>3144</v>
      </c>
      <c r="H38" s="93">
        <f>SUM(H39:H40)</f>
        <v>3512</v>
      </c>
      <c r="I38" s="94">
        <f>SUM(I39:I40)</f>
        <v>3487</v>
      </c>
      <c r="K38" s="10"/>
      <c r="L38" s="18"/>
      <c r="N38" s="14" t="s">
        <v>99</v>
      </c>
      <c r="O38" s="93">
        <f>SUM(O39:O40)</f>
        <v>3487</v>
      </c>
      <c r="P38" s="93">
        <f t="shared" ref="P38:T38" si="41">SUM(P39:P40)</f>
        <v>4384.6602732430629</v>
      </c>
      <c r="Q38" s="93">
        <f t="shared" si="41"/>
        <v>4647.6783841864626</v>
      </c>
      <c r="R38" s="93">
        <f t="shared" si="41"/>
        <v>4926.4738923221576</v>
      </c>
      <c r="S38" s="93">
        <f t="shared" si="41"/>
        <v>5221.9932201655811</v>
      </c>
      <c r="T38" s="94">
        <f t="shared" si="41"/>
        <v>5535.2395623072298</v>
      </c>
      <c r="V38" s="54"/>
      <c r="W38" s="54"/>
      <c r="X38" s="54"/>
      <c r="Y38" s="54"/>
      <c r="Z38" s="54"/>
      <c r="AA38" s="54"/>
    </row>
    <row r="39" spans="4:27" x14ac:dyDescent="0.25">
      <c r="D39" s="14" t="s">
        <v>98</v>
      </c>
      <c r="E39" s="93">
        <v>4186</v>
      </c>
      <c r="F39" s="93">
        <v>4495</v>
      </c>
      <c r="G39" s="93">
        <v>3670</v>
      </c>
      <c r="H39" s="93">
        <v>4028</v>
      </c>
      <c r="I39" s="94">
        <v>4003</v>
      </c>
      <c r="K39" s="12" t="s">
        <v>150</v>
      </c>
      <c r="L39" s="26">
        <f>Assumptions!R9</f>
        <v>40.231272856168403</v>
      </c>
      <c r="N39" s="14" t="s">
        <v>98</v>
      </c>
      <c r="O39" s="93">
        <v>4003</v>
      </c>
      <c r="P39" s="93">
        <f>$L$39/365*P5</f>
        <v>5024.3499410144113</v>
      </c>
      <c r="Q39" s="93">
        <f>$L$39/365*Q5</f>
        <v>5325.7404588313739</v>
      </c>
      <c r="R39" s="93">
        <f>$L$39/365*R5</f>
        <v>5645.2101799873535</v>
      </c>
      <c r="S39" s="93">
        <f>$L$39/365*S5</f>
        <v>5983.843603078195</v>
      </c>
      <c r="T39" s="94">
        <f>$L$39/365*T5</f>
        <v>6342.7902814027821</v>
      </c>
    </row>
    <row r="40" spans="4:27" x14ac:dyDescent="0.25">
      <c r="D40" s="14" t="s">
        <v>196</v>
      </c>
      <c r="E40" s="93">
        <v>-501</v>
      </c>
      <c r="F40" s="93">
        <v>-524</v>
      </c>
      <c r="G40" s="93">
        <v>-526</v>
      </c>
      <c r="H40" s="93">
        <v>-516</v>
      </c>
      <c r="I40" s="94">
        <v>-516</v>
      </c>
      <c r="K40" s="12" t="s">
        <v>122</v>
      </c>
      <c r="L40" s="32">
        <f>-AVERAGE(E40/E39,F40/F39,G40/G39,H40/H39,I40/I39)</f>
        <v>0.1273178968983589</v>
      </c>
      <c r="N40" s="14" t="s">
        <v>196</v>
      </c>
      <c r="O40" s="93">
        <v>-516</v>
      </c>
      <c r="P40" s="93">
        <f>-$L$40*P39</f>
        <v>-639.68966777134847</v>
      </c>
      <c r="Q40" s="93">
        <f>-$L$40*Q39</f>
        <v>-678.06207464491149</v>
      </c>
      <c r="R40" s="93">
        <f>-$L$40*R39</f>
        <v>-718.73628766519596</v>
      </c>
      <c r="S40" s="93">
        <f>-$L$40*S39</f>
        <v>-761.85038291261412</v>
      </c>
      <c r="T40" s="94">
        <f>-$L$40*T39</f>
        <v>-807.55071909555227</v>
      </c>
    </row>
    <row r="41" spans="4:27" x14ac:dyDescent="0.25">
      <c r="D41" s="14" t="s">
        <v>96</v>
      </c>
      <c r="E41" s="93">
        <v>2059</v>
      </c>
      <c r="F41" s="93">
        <v>1886</v>
      </c>
      <c r="G41" s="93">
        <v>1916</v>
      </c>
      <c r="H41" s="93">
        <v>2994</v>
      </c>
      <c r="I41" s="94">
        <v>3240</v>
      </c>
      <c r="K41" s="12" t="s">
        <v>116</v>
      </c>
      <c r="L41" s="31">
        <f>Assumptions!R16</f>
        <v>6.4294101319500335E-2</v>
      </c>
      <c r="N41" s="14" t="s">
        <v>96</v>
      </c>
      <c r="O41" s="93">
        <v>3240</v>
      </c>
      <c r="P41" s="93">
        <f>$L$41*P5</f>
        <v>2930.7589606819292</v>
      </c>
      <c r="Q41" s="93">
        <f>$L$41*Q5</f>
        <v>3106.5633873493703</v>
      </c>
      <c r="R41" s="93">
        <f>$L$41*R5</f>
        <v>3292.91361353513</v>
      </c>
      <c r="S41" s="93">
        <f>$L$41*S5</f>
        <v>3490.442239279997</v>
      </c>
      <c r="T41" s="94">
        <f>$L$41*T5</f>
        <v>3699.8198117534625</v>
      </c>
    </row>
    <row r="42" spans="4:27" x14ac:dyDescent="0.25">
      <c r="D42" s="14"/>
      <c r="E42" s="93"/>
      <c r="F42" s="93"/>
      <c r="G42" s="93"/>
      <c r="H42" s="93"/>
      <c r="I42" s="94"/>
      <c r="K42" s="10"/>
      <c r="L42" s="18"/>
      <c r="N42" s="14"/>
      <c r="O42" s="93"/>
      <c r="P42" s="93"/>
      <c r="Q42" s="93"/>
      <c r="R42" s="93"/>
      <c r="S42" s="87"/>
      <c r="T42" s="88"/>
    </row>
    <row r="43" spans="4:27" ht="13.5" thickBot="1" x14ac:dyDescent="0.35">
      <c r="D43" s="119" t="s">
        <v>95</v>
      </c>
      <c r="E43" s="95">
        <f>E44+E47+E52+E53+E54</f>
        <v>58286</v>
      </c>
      <c r="F43" s="95">
        <f>F44+F47+F52+F53+F54</f>
        <v>65970</v>
      </c>
      <c r="G43" s="95">
        <f>G44+G47+G52+G53+G54</f>
        <v>68056</v>
      </c>
      <c r="H43" s="95">
        <f>H44+H47+H52+H53+H54</f>
        <v>71809</v>
      </c>
      <c r="I43" s="96">
        <f>I44+I47+I52+I53+I54</f>
        <v>70172</v>
      </c>
      <c r="K43" s="10"/>
      <c r="L43" s="18"/>
      <c r="N43" s="119" t="s">
        <v>95</v>
      </c>
      <c r="O43" s="95">
        <f>O44+O47+O52+O53+O54</f>
        <v>70172</v>
      </c>
      <c r="P43" s="95">
        <f t="shared" ref="P43:T43" si="42">P44+P47+P52+P53+P54</f>
        <v>73279.348306696949</v>
      </c>
      <c r="Q43" s="95">
        <f t="shared" si="42"/>
        <v>74295.356295024525</v>
      </c>
      <c r="R43" s="95">
        <f t="shared" si="42"/>
        <v>75388.772757347659</v>
      </c>
      <c r="S43" s="95">
        <f t="shared" si="42"/>
        <v>76565.008712012146</v>
      </c>
      <c r="T43" s="96">
        <f t="shared" si="42"/>
        <v>77829.835553741694</v>
      </c>
    </row>
    <row r="44" spans="4:27" ht="13" customHeight="1" x14ac:dyDescent="0.25">
      <c r="D44" s="14" t="s">
        <v>94</v>
      </c>
      <c r="E44" s="93">
        <f>E45+E46</f>
        <v>9598</v>
      </c>
      <c r="F44" s="93">
        <v>10838</v>
      </c>
      <c r="G44" s="93">
        <v>10777</v>
      </c>
      <c r="H44" s="93">
        <v>9920</v>
      </c>
      <c r="I44" s="94">
        <v>9841</v>
      </c>
      <c r="K44" s="10"/>
      <c r="L44" s="18"/>
      <c r="N44" s="14" t="s">
        <v>94</v>
      </c>
      <c r="O44" s="93">
        <v>9841</v>
      </c>
      <c r="P44" s="93">
        <f>P45+P46</f>
        <v>12617.865394884673</v>
      </c>
      <c r="Q44" s="93">
        <f t="shared" ref="Q44:T44" si="43">Q45+Q46</f>
        <v>12766.943543514641</v>
      </c>
      <c r="R44" s="93">
        <f t="shared" si="43"/>
        <v>12941.426536543326</v>
      </c>
      <c r="S44" s="93">
        <f t="shared" si="43"/>
        <v>13143.605904017202</v>
      </c>
      <c r="T44" s="116">
        <f t="shared" si="43"/>
        <v>13375.946426821123</v>
      </c>
    </row>
    <row r="45" spans="4:27" x14ac:dyDescent="0.25">
      <c r="D45" s="14" t="s">
        <v>93</v>
      </c>
      <c r="E45" s="93">
        <v>17611</v>
      </c>
      <c r="F45" s="93">
        <v>18921</v>
      </c>
      <c r="G45" s="93">
        <v>19700</v>
      </c>
      <c r="H45" s="93">
        <v>18862</v>
      </c>
      <c r="I45" s="94">
        <v>19075</v>
      </c>
      <c r="K45" s="12" t="s">
        <v>167</v>
      </c>
      <c r="L45" s="26">
        <f>Assumptions!R23</f>
        <v>1.9793738508618692</v>
      </c>
      <c r="N45" s="14" t="s">
        <v>93</v>
      </c>
      <c r="O45" s="93">
        <v>19075</v>
      </c>
      <c r="P45" s="93">
        <f>P5/$L$45</f>
        <v>23029.321492338837</v>
      </c>
      <c r="Q45" s="93">
        <f>Q5/$L$45</f>
        <v>24410.75774001946</v>
      </c>
      <c r="R45" s="93">
        <f>R5/$L$45</f>
        <v>25875.060784580783</v>
      </c>
      <c r="S45" s="93">
        <f>S5/$L$45</f>
        <v>27427.201471428656</v>
      </c>
      <c r="T45" s="94">
        <f>T5/$L$45</f>
        <v>29072.448826965181</v>
      </c>
    </row>
    <row r="46" spans="4:27" x14ac:dyDescent="0.25">
      <c r="D46" s="14" t="s">
        <v>108</v>
      </c>
      <c r="E46" s="93">
        <v>-8013</v>
      </c>
      <c r="F46" s="93">
        <v>-8083</v>
      </c>
      <c r="G46" s="93">
        <v>-8923</v>
      </c>
      <c r="H46" s="93">
        <v>-8942</v>
      </c>
      <c r="I46" s="94">
        <v>-9234</v>
      </c>
      <c r="K46" s="10"/>
      <c r="L46" s="18"/>
      <c r="N46" s="14" t="s">
        <v>108</v>
      </c>
      <c r="O46" s="93">
        <v>-9234</v>
      </c>
      <c r="P46" s="93">
        <f>O46+P6</f>
        <v>-10411.456097454164</v>
      </c>
      <c r="Q46" s="93">
        <f>P46+Q6</f>
        <v>-11643.81419650482</v>
      </c>
      <c r="R46" s="93">
        <f>Q46+R6</f>
        <v>-12933.634248037457</v>
      </c>
      <c r="S46" s="93">
        <f>R46+S6</f>
        <v>-14283.595567411454</v>
      </c>
      <c r="T46" s="94">
        <f>S46+T6</f>
        <v>-15696.502400144058</v>
      </c>
    </row>
    <row r="47" spans="4:27" x14ac:dyDescent="0.25">
      <c r="D47" s="14" t="s">
        <v>92</v>
      </c>
      <c r="E47" s="93">
        <f>E48+E51</f>
        <v>21587</v>
      </c>
      <c r="F47" s="93">
        <f>F48+F51</f>
        <v>26766</v>
      </c>
      <c r="G47" s="93">
        <f>G48+G51</f>
        <v>28550</v>
      </c>
      <c r="H47" s="93">
        <f>H48+H51</f>
        <v>34613</v>
      </c>
      <c r="I47" s="94">
        <f>I48+I51</f>
        <v>33631</v>
      </c>
      <c r="K47" s="10"/>
      <c r="L47" s="18"/>
      <c r="N47" s="14" t="s">
        <v>92</v>
      </c>
      <c r="O47" s="93">
        <f>O48+O51</f>
        <v>33631</v>
      </c>
      <c r="P47" s="93">
        <f t="shared" ref="P47:T47" si="44">P48+P51</f>
        <v>33027.082911812278</v>
      </c>
      <c r="Q47" s="93">
        <f t="shared" si="44"/>
        <v>33894.012751509894</v>
      </c>
      <c r="R47" s="93">
        <f t="shared" si="44"/>
        <v>34812.946220804348</v>
      </c>
      <c r="S47" s="93">
        <f t="shared" si="44"/>
        <v>35787.002807994955</v>
      </c>
      <c r="T47" s="94">
        <f t="shared" si="44"/>
        <v>36819.489126920576</v>
      </c>
    </row>
    <row r="48" spans="4:27" x14ac:dyDescent="0.25">
      <c r="D48" s="14" t="s">
        <v>91</v>
      </c>
      <c r="E48" s="93">
        <f>SUM(E49:E50)</f>
        <v>21908</v>
      </c>
      <c r="F48" s="93">
        <f>SUM(F49:F50)</f>
        <v>27166</v>
      </c>
      <c r="G48" s="93">
        <f>SUM(G49:G50)</f>
        <v>28898</v>
      </c>
      <c r="H48" s="93">
        <f>SUM(H49:H50)</f>
        <v>34837</v>
      </c>
      <c r="I48" s="94">
        <f>SUM(I49:I50)</f>
        <v>33878</v>
      </c>
      <c r="K48" s="10"/>
      <c r="L48" s="18"/>
      <c r="N48" s="14" t="s">
        <v>91</v>
      </c>
      <c r="O48" s="93">
        <f>SUM(O49:O50)</f>
        <v>33878</v>
      </c>
      <c r="P48" s="93">
        <f>SUM(P49:P50)</f>
        <v>33395.364573428626</v>
      </c>
      <c r="Q48" s="93">
        <f t="shared" ref="Q48:T48" si="45">SUM(Q49:Q50)</f>
        <v>34271.961460098602</v>
      </c>
      <c r="R48" s="93">
        <f t="shared" si="45"/>
        <v>35201.14186358008</v>
      </c>
      <c r="S48" s="93">
        <f t="shared" si="45"/>
        <v>36186.060057270923</v>
      </c>
      <c r="T48" s="94">
        <f t="shared" si="45"/>
        <v>37230.059526726531</v>
      </c>
    </row>
    <row r="49" spans="4:27" x14ac:dyDescent="0.25">
      <c r="D49" s="14" t="s">
        <v>90</v>
      </c>
      <c r="E49" s="93">
        <v>14109</v>
      </c>
      <c r="F49" s="93">
        <v>16764</v>
      </c>
      <c r="G49" s="93">
        <v>17506</v>
      </c>
      <c r="H49" s="93">
        <v>19363</v>
      </c>
      <c r="I49" s="94">
        <v>18782</v>
      </c>
      <c r="K49" s="12" t="s">
        <v>124</v>
      </c>
      <c r="L49" s="23">
        <f>I49</f>
        <v>18782</v>
      </c>
      <c r="N49" s="14" t="s">
        <v>90</v>
      </c>
      <c r="O49" s="93">
        <v>18782</v>
      </c>
      <c r="P49" s="93">
        <v>18782</v>
      </c>
      <c r="Q49" s="93">
        <v>18782</v>
      </c>
      <c r="R49" s="93">
        <v>18782</v>
      </c>
      <c r="S49" s="93">
        <v>18782</v>
      </c>
      <c r="T49" s="94">
        <v>18782</v>
      </c>
    </row>
    <row r="50" spans="4:27" x14ac:dyDescent="0.25">
      <c r="D50" s="14" t="s">
        <v>89</v>
      </c>
      <c r="E50" s="93">
        <v>7799</v>
      </c>
      <c r="F50" s="93">
        <v>10402</v>
      </c>
      <c r="G50" s="93">
        <v>11392</v>
      </c>
      <c r="H50" s="93">
        <v>15474</v>
      </c>
      <c r="I50" s="94">
        <v>15096</v>
      </c>
      <c r="K50" s="12" t="s">
        <v>116</v>
      </c>
      <c r="L50" s="31">
        <f>Assumptions!R30</f>
        <v>0.32058356047274583</v>
      </c>
      <c r="N50" s="14" t="s">
        <v>89</v>
      </c>
      <c r="O50" s="93">
        <v>15096</v>
      </c>
      <c r="P50" s="93">
        <f>$L$50*P5</f>
        <v>14613.364573428629</v>
      </c>
      <c r="Q50" s="93">
        <f>$L$50*Q5</f>
        <v>15489.961460098604</v>
      </c>
      <c r="R50" s="93">
        <f>$L$50*R5</f>
        <v>16419.141863580084</v>
      </c>
      <c r="S50" s="93">
        <f>$L$50*S5</f>
        <v>17404.060057270919</v>
      </c>
      <c r="T50" s="94">
        <f>$L$50*T5</f>
        <v>18448.059526726534</v>
      </c>
    </row>
    <row r="51" spans="4:27" x14ac:dyDescent="0.25">
      <c r="D51" s="14" t="s">
        <v>88</v>
      </c>
      <c r="E51" s="93">
        <v>-321</v>
      </c>
      <c r="F51" s="93">
        <v>-400</v>
      </c>
      <c r="G51" s="93">
        <v>-348</v>
      </c>
      <c r="H51" s="93">
        <v>-224</v>
      </c>
      <c r="I51" s="94">
        <v>-247</v>
      </c>
      <c r="K51" s="12" t="s">
        <v>172</v>
      </c>
      <c r="L51" s="31">
        <f>Assumptions!R37</f>
        <v>1.1027927567808984E-2</v>
      </c>
      <c r="N51" s="14" t="s">
        <v>88</v>
      </c>
      <c r="O51" s="93">
        <v>-247</v>
      </c>
      <c r="P51" s="93">
        <f>-P48*$L$51</f>
        <v>-368.28166161634505</v>
      </c>
      <c r="Q51" s="93">
        <f>-Q48*$L$51</f>
        <v>-377.94870858870843</v>
      </c>
      <c r="R51" s="93">
        <f>-R48*$L$51</f>
        <v>-388.19564277572965</v>
      </c>
      <c r="S51" s="93">
        <f>-S48*$L$51</f>
        <v>-399.05724927596953</v>
      </c>
      <c r="T51" s="94">
        <f>-T48*$L$51</f>
        <v>-410.57039980595698</v>
      </c>
    </row>
    <row r="52" spans="4:27" x14ac:dyDescent="0.25">
      <c r="D52" s="14" t="s">
        <v>87</v>
      </c>
      <c r="E52" s="93">
        <v>20279</v>
      </c>
      <c r="F52" s="93">
        <v>19879</v>
      </c>
      <c r="G52" s="93">
        <v>20085</v>
      </c>
      <c r="H52" s="93">
        <v>18416</v>
      </c>
      <c r="I52" s="94">
        <v>18765</v>
      </c>
      <c r="K52" s="12" t="s">
        <v>126</v>
      </c>
      <c r="L52" s="57">
        <f>AVERAGE(E52:I52)</f>
        <v>19484.8</v>
      </c>
      <c r="N52" s="14" t="s">
        <v>87</v>
      </c>
      <c r="O52" s="93">
        <v>18765</v>
      </c>
      <c r="P52" s="93">
        <f>L52</f>
        <v>19484.8</v>
      </c>
      <c r="Q52" s="93">
        <f>P52</f>
        <v>19484.8</v>
      </c>
      <c r="R52" s="93">
        <f>Q52</f>
        <v>19484.8</v>
      </c>
      <c r="S52" s="93">
        <f>R52</f>
        <v>19484.8</v>
      </c>
      <c r="T52" s="94">
        <f>P52</f>
        <v>19484.8</v>
      </c>
    </row>
    <row r="53" spans="4:27" x14ac:dyDescent="0.25">
      <c r="D53" s="14" t="s">
        <v>86</v>
      </c>
      <c r="E53" s="93">
        <v>2674</v>
      </c>
      <c r="F53" s="93">
        <v>2412</v>
      </c>
      <c r="G53" s="93">
        <v>2460</v>
      </c>
      <c r="H53" s="93">
        <v>2129</v>
      </c>
      <c r="I53" s="94">
        <v>1746</v>
      </c>
      <c r="K53" s="12" t="s">
        <v>117</v>
      </c>
      <c r="L53" s="57">
        <f>AVERAGE(E53:I53)</f>
        <v>2284.1999999999998</v>
      </c>
      <c r="N53" s="14" t="s">
        <v>86</v>
      </c>
      <c r="O53" s="93">
        <v>1746</v>
      </c>
      <c r="P53" s="93">
        <f>L53</f>
        <v>2284.1999999999998</v>
      </c>
      <c r="Q53" s="93">
        <f>L53</f>
        <v>2284.1999999999998</v>
      </c>
      <c r="R53" s="93">
        <f>L53</f>
        <v>2284.1999999999998</v>
      </c>
      <c r="S53" s="93">
        <f>L53</f>
        <v>2284.1999999999998</v>
      </c>
      <c r="T53" s="94">
        <f>L53</f>
        <v>2284.1999999999998</v>
      </c>
    </row>
    <row r="54" spans="4:27" x14ac:dyDescent="0.25">
      <c r="D54" s="14" t="s">
        <v>85</v>
      </c>
      <c r="E54" s="93">
        <v>4148</v>
      </c>
      <c r="F54" s="93">
        <v>6075</v>
      </c>
      <c r="G54" s="93">
        <v>6184</v>
      </c>
      <c r="H54" s="93">
        <v>6731</v>
      </c>
      <c r="I54" s="94">
        <v>6189</v>
      </c>
      <c r="K54" s="12" t="s">
        <v>126</v>
      </c>
      <c r="L54" s="57">
        <f>AVERAGE(E54:I54)</f>
        <v>5865.4</v>
      </c>
      <c r="N54" s="14" t="s">
        <v>85</v>
      </c>
      <c r="O54" s="93">
        <v>6189</v>
      </c>
      <c r="P54" s="93">
        <f>L54</f>
        <v>5865.4</v>
      </c>
      <c r="Q54" s="93">
        <f>L54</f>
        <v>5865.4</v>
      </c>
      <c r="R54" s="93">
        <f>L54</f>
        <v>5865.4</v>
      </c>
      <c r="S54" s="99">
        <f>L54</f>
        <v>5865.4</v>
      </c>
      <c r="T54" s="100">
        <f>L54</f>
        <v>5865.4</v>
      </c>
    </row>
    <row r="55" spans="4:27" ht="13" thickBot="1" x14ac:dyDescent="0.3">
      <c r="D55" s="14"/>
      <c r="E55" s="93"/>
      <c r="F55" s="93"/>
      <c r="G55" s="93"/>
      <c r="H55" s="93"/>
      <c r="I55" s="94"/>
      <c r="K55" s="10"/>
      <c r="L55" s="18"/>
      <c r="N55" s="14"/>
      <c r="O55" s="93"/>
      <c r="P55" s="93"/>
      <c r="Q55" s="93"/>
      <c r="R55" s="93"/>
      <c r="S55" s="87"/>
      <c r="T55" s="88"/>
    </row>
    <row r="56" spans="4:27" ht="13.5" thickBot="1" x14ac:dyDescent="0.35">
      <c r="D56" s="112" t="s">
        <v>84</v>
      </c>
      <c r="E56" s="114">
        <f>E57+E69</f>
        <v>64158</v>
      </c>
      <c r="F56" s="114">
        <f>F57+F69</f>
        <v>65283</v>
      </c>
      <c r="G56" s="114">
        <f>G57+G69</f>
        <v>66012</v>
      </c>
      <c r="H56" s="114">
        <f>H57+H69</f>
        <v>69494</v>
      </c>
      <c r="I56" s="115">
        <f>I57+I69</f>
        <v>66937</v>
      </c>
      <c r="K56" s="10"/>
      <c r="L56" s="18"/>
      <c r="N56" s="112" t="s">
        <v>84</v>
      </c>
      <c r="O56" s="114">
        <f>O57+O69</f>
        <v>66937</v>
      </c>
      <c r="P56" s="114">
        <f t="shared" ref="P56:T56" si="46">P57+P69</f>
        <v>77757.013846300164</v>
      </c>
      <c r="Q56" s="114">
        <f t="shared" si="46"/>
        <v>81694.783164851033</v>
      </c>
      <c r="R56" s="114">
        <f t="shared" si="46"/>
        <v>85869.150467962259</v>
      </c>
      <c r="S56" s="114">
        <f t="shared" si="46"/>
        <v>90294.33387458873</v>
      </c>
      <c r="T56" s="115">
        <f t="shared" si="46"/>
        <v>94985.406070749857</v>
      </c>
    </row>
    <row r="57" spans="4:27" ht="14" thickTop="1" thickBot="1" x14ac:dyDescent="0.35">
      <c r="D57" s="120" t="s">
        <v>83</v>
      </c>
      <c r="E57" s="117">
        <f>E58+E64+E67</f>
        <v>28782</v>
      </c>
      <c r="F57" s="117">
        <f>F58+F64+F67</f>
        <v>26973</v>
      </c>
      <c r="G57" s="117">
        <f>G58+G64+G67</f>
        <v>14601</v>
      </c>
      <c r="H57" s="117">
        <f>H58+H64+H67</f>
        <v>19950</v>
      </c>
      <c r="I57" s="118">
        <f>I58+I64+I67</f>
        <v>19724</v>
      </c>
      <c r="K57" s="10"/>
      <c r="L57" s="18"/>
      <c r="N57" s="120" t="s">
        <v>83</v>
      </c>
      <c r="O57" s="117">
        <f>O58+O64+O67</f>
        <v>19724</v>
      </c>
      <c r="P57" s="117">
        <f t="shared" ref="P57:T57" si="47">P58+P64+P67</f>
        <v>23623.747376975272</v>
      </c>
      <c r="Q57" s="117">
        <f t="shared" si="47"/>
        <v>24460.717813457584</v>
      </c>
      <c r="R57" s="117">
        <f t="shared" si="47"/>
        <v>25348.281797770251</v>
      </c>
      <c r="S57" s="117">
        <f t="shared" si="47"/>
        <v>26289.49979182583</v>
      </c>
      <c r="T57" s="118">
        <f t="shared" si="47"/>
        <v>27287.617521691998</v>
      </c>
      <c r="V57" s="54"/>
      <c r="W57" s="54"/>
      <c r="X57" s="54"/>
      <c r="Y57" s="54"/>
      <c r="Z57" s="54"/>
      <c r="AA57" s="54"/>
    </row>
    <row r="58" spans="4:27" x14ac:dyDescent="0.25">
      <c r="D58" s="14" t="s">
        <v>82</v>
      </c>
      <c r="E58" s="93">
        <f>E59+E63</f>
        <v>9026</v>
      </c>
      <c r="F58" s="93">
        <f>F59+F63</f>
        <v>10705</v>
      </c>
      <c r="G58" s="93">
        <f>G59+G63</f>
        <v>11324</v>
      </c>
      <c r="H58" s="93">
        <f>H59+H63</f>
        <v>14254</v>
      </c>
      <c r="I58" s="94">
        <f>I59+I63</f>
        <v>15865</v>
      </c>
      <c r="K58" s="10"/>
      <c r="L58" s="18"/>
      <c r="N58" s="14" t="s">
        <v>82</v>
      </c>
      <c r="O58" s="93">
        <f>O59+O63</f>
        <v>15865</v>
      </c>
      <c r="P58" s="93">
        <f t="shared" ref="P58:T58" si="48">P59+P63</f>
        <v>13649.480430530952</v>
      </c>
      <c r="Q58" s="93">
        <f t="shared" si="48"/>
        <v>14418.050845224765</v>
      </c>
      <c r="R58" s="93">
        <f t="shared" si="48"/>
        <v>15233.111765917147</v>
      </c>
      <c r="S58" s="93">
        <f t="shared" si="48"/>
        <v>16097.47752956582</v>
      </c>
      <c r="T58" s="94">
        <f t="shared" si="48"/>
        <v>17014.132973238826</v>
      </c>
    </row>
    <row r="59" spans="4:27" x14ac:dyDescent="0.25">
      <c r="D59" s="14" t="s">
        <v>81</v>
      </c>
      <c r="E59" s="93">
        <f>SUM(E60:E62)</f>
        <v>3492</v>
      </c>
      <c r="F59" s="93">
        <f>SUM(F60:F62)</f>
        <v>5639</v>
      </c>
      <c r="G59" s="93">
        <f>SUM(G60:G62)</f>
        <v>5442</v>
      </c>
      <c r="H59" s="93">
        <f>SUM(H60:H62)</f>
        <v>6406</v>
      </c>
      <c r="I59" s="94">
        <f>SUM(I60:I62)</f>
        <v>7444</v>
      </c>
      <c r="K59" s="10"/>
      <c r="L59" s="18"/>
      <c r="N59" s="14" t="s">
        <v>81</v>
      </c>
      <c r="O59" s="93">
        <f>SUM(O60:O62)</f>
        <v>7444</v>
      </c>
      <c r="P59" s="93">
        <f t="shared" ref="P59:T59" si="49">SUM(P60:P62)</f>
        <v>7050.0570027544609</v>
      </c>
      <c r="Q59" s="93">
        <f t="shared" si="49"/>
        <v>7423.2584453577429</v>
      </c>
      <c r="R59" s="93">
        <f t="shared" si="49"/>
        <v>7819.257295476441</v>
      </c>
      <c r="S59" s="93">
        <f t="shared" si="49"/>
        <v>8239.4477319744656</v>
      </c>
      <c r="T59" s="94">
        <f t="shared" si="49"/>
        <v>8685.3092953403939</v>
      </c>
    </row>
    <row r="60" spans="4:27" x14ac:dyDescent="0.25">
      <c r="D60" s="14" t="s">
        <v>80</v>
      </c>
      <c r="E60" s="93">
        <v>2719</v>
      </c>
      <c r="F60" s="93">
        <v>3804</v>
      </c>
      <c r="G60" s="93">
        <v>3517</v>
      </c>
      <c r="H60" s="93">
        <v>4602</v>
      </c>
      <c r="I60" s="94">
        <v>5307</v>
      </c>
      <c r="K60" s="12" t="s">
        <v>151</v>
      </c>
      <c r="L60" s="26">
        <f>Assumptions!D44</f>
        <v>38.714743171909376</v>
      </c>
      <c r="N60" s="14" t="s">
        <v>80</v>
      </c>
      <c r="O60" s="93">
        <v>5307</v>
      </c>
      <c r="P60" s="93">
        <f>$L$60/365*P5</f>
        <v>4834.9555895879894</v>
      </c>
      <c r="Q60" s="93">
        <f>$L$60/365*Q5</f>
        <v>5124.9851030326145</v>
      </c>
      <c r="R60" s="93">
        <f>$L$60/365*R5</f>
        <v>5432.4123189194443</v>
      </c>
      <c r="S60" s="93">
        <f>$L$60/365*S5</f>
        <v>5758.2808553502118</v>
      </c>
      <c r="T60" s="94">
        <f>$L$60/365*T5</f>
        <v>6103.6969328734885</v>
      </c>
    </row>
    <row r="61" spans="4:27" x14ac:dyDescent="0.25">
      <c r="D61" s="14" t="s">
        <v>79</v>
      </c>
      <c r="E61" s="93">
        <v>773</v>
      </c>
      <c r="F61" s="93">
        <v>856</v>
      </c>
      <c r="G61" s="93">
        <v>788</v>
      </c>
      <c r="H61" s="93">
        <v>686</v>
      </c>
      <c r="I61" s="94">
        <v>1203</v>
      </c>
      <c r="K61" s="12" t="s">
        <v>128</v>
      </c>
      <c r="L61" s="32">
        <f>AVERAGE(F24/E24-1,G24/F24-1,H24/G24-1,I24/H24-1)</f>
        <v>6.4922205458413401E-2</v>
      </c>
      <c r="N61" s="14" t="s">
        <v>79</v>
      </c>
      <c r="O61" s="93">
        <v>1203</v>
      </c>
      <c r="P61" s="93">
        <f>O61*(1+$L$61)</f>
        <v>1281.1014131664713</v>
      </c>
      <c r="Q61" s="93">
        <f>P61*(1+$L$61)</f>
        <v>1364.2733423251286</v>
      </c>
      <c r="R61" s="93">
        <f>Q61*(1+$L$61)</f>
        <v>1452.8449765569969</v>
      </c>
      <c r="S61" s="93">
        <f>R61*(1+$L$61)</f>
        <v>1547.166876624254</v>
      </c>
      <c r="T61" s="94">
        <f>S61*(1+$L$61)</f>
        <v>1647.6123624669053</v>
      </c>
    </row>
    <row r="62" spans="4:27" x14ac:dyDescent="0.25">
      <c r="D62" s="14" t="s">
        <v>78</v>
      </c>
      <c r="E62" s="93">
        <v>0</v>
      </c>
      <c r="F62" s="93">
        <v>979</v>
      </c>
      <c r="G62" s="93">
        <v>1137</v>
      </c>
      <c r="H62" s="93">
        <v>1118</v>
      </c>
      <c r="I62" s="94">
        <v>934</v>
      </c>
      <c r="K62" s="12" t="s">
        <v>175</v>
      </c>
      <c r="L62" s="57">
        <f>I62</f>
        <v>934</v>
      </c>
      <c r="N62" s="14" t="s">
        <v>78</v>
      </c>
      <c r="O62" s="93">
        <v>934</v>
      </c>
      <c r="P62" s="93">
        <v>934</v>
      </c>
      <c r="Q62" s="93">
        <v>934</v>
      </c>
      <c r="R62" s="93">
        <v>934</v>
      </c>
      <c r="S62" s="93">
        <v>934</v>
      </c>
      <c r="T62" s="94">
        <v>934</v>
      </c>
    </row>
    <row r="63" spans="4:27" x14ac:dyDescent="0.25">
      <c r="D63" s="14" t="s">
        <v>77</v>
      </c>
      <c r="E63" s="93">
        <v>5534</v>
      </c>
      <c r="F63" s="93">
        <v>5066</v>
      </c>
      <c r="G63" s="93">
        <v>5882</v>
      </c>
      <c r="H63" s="93">
        <v>7848</v>
      </c>
      <c r="I63" s="94">
        <v>8421</v>
      </c>
      <c r="K63" s="12" t="s">
        <v>127</v>
      </c>
      <c r="L63" s="31">
        <f>Assumptions!K44</f>
        <v>0.55593211863736525</v>
      </c>
      <c r="N63" s="14" t="s">
        <v>77</v>
      </c>
      <c r="O63" s="93">
        <v>8421</v>
      </c>
      <c r="P63" s="93">
        <f>-$L$63*P10</f>
        <v>6599.4234277764917</v>
      </c>
      <c r="Q63" s="93">
        <f>-$L$63*Q10</f>
        <v>6994.7923998670221</v>
      </c>
      <c r="R63" s="93">
        <f>-$L$63*R10</f>
        <v>7413.8544704407068</v>
      </c>
      <c r="S63" s="93">
        <f>-$L$63*S10</f>
        <v>7858.0297975913545</v>
      </c>
      <c r="T63" s="94">
        <f>-$L$63*T10</f>
        <v>8328.8236778984337</v>
      </c>
    </row>
    <row r="64" spans="4:27" x14ac:dyDescent="0.25">
      <c r="D64" s="14" t="s">
        <v>76</v>
      </c>
      <c r="E64" s="93">
        <f>E65+E66</f>
        <v>18838</v>
      </c>
      <c r="F64" s="93">
        <f>F65+F66</f>
        <v>15247</v>
      </c>
      <c r="G64" s="93">
        <f>G65+G66</f>
        <v>2668</v>
      </c>
      <c r="H64" s="93">
        <f>H65+H66</f>
        <v>4645</v>
      </c>
      <c r="I64" s="94">
        <f>I65+I66</f>
        <v>2772</v>
      </c>
      <c r="K64" s="10"/>
      <c r="L64" s="18"/>
      <c r="N64" s="14" t="s">
        <v>76</v>
      </c>
      <c r="O64" s="93">
        <f>O65+O66</f>
        <v>2772</v>
      </c>
      <c r="P64" s="93">
        <f t="shared" ref="P64:T64" si="50">P65+P66</f>
        <v>8834</v>
      </c>
      <c r="Q64" s="93">
        <f t="shared" si="50"/>
        <v>8834</v>
      </c>
      <c r="R64" s="93">
        <f t="shared" si="50"/>
        <v>8834</v>
      </c>
      <c r="S64" s="93">
        <f t="shared" si="50"/>
        <v>8834</v>
      </c>
      <c r="T64" s="94">
        <f t="shared" si="50"/>
        <v>8834</v>
      </c>
    </row>
    <row r="65" spans="4:20" x14ac:dyDescent="0.25">
      <c r="D65" s="14" t="s">
        <v>75</v>
      </c>
      <c r="E65" s="93">
        <v>13835</v>
      </c>
      <c r="F65" s="93">
        <v>10994</v>
      </c>
      <c r="G65" s="93">
        <v>2183</v>
      </c>
      <c r="H65" s="93">
        <v>3307</v>
      </c>
      <c r="I65" s="94">
        <v>2373</v>
      </c>
      <c r="K65" s="12" t="s">
        <v>117</v>
      </c>
      <c r="L65" s="57">
        <f>AVERAGE(E65:I65)</f>
        <v>6538.4</v>
      </c>
      <c r="N65" s="14" t="s">
        <v>75</v>
      </c>
      <c r="O65" s="93">
        <v>2373</v>
      </c>
      <c r="P65" s="93">
        <f>L65</f>
        <v>6538.4</v>
      </c>
      <c r="Q65" s="93">
        <f t="shared" ref="Q65:R66" si="51">P65</f>
        <v>6538.4</v>
      </c>
      <c r="R65" s="93">
        <f t="shared" si="51"/>
        <v>6538.4</v>
      </c>
      <c r="S65" s="93">
        <f>R65</f>
        <v>6538.4</v>
      </c>
      <c r="T65" s="94">
        <f>S65</f>
        <v>6538.4</v>
      </c>
    </row>
    <row r="66" spans="4:20" x14ac:dyDescent="0.25">
      <c r="D66" s="14" t="s">
        <v>107</v>
      </c>
      <c r="E66" s="93">
        <v>5003</v>
      </c>
      <c r="F66" s="93">
        <v>4253</v>
      </c>
      <c r="G66" s="93">
        <v>485</v>
      </c>
      <c r="H66" s="93">
        <v>1338</v>
      </c>
      <c r="I66" s="94">
        <v>399</v>
      </c>
      <c r="K66" s="12" t="s">
        <v>117</v>
      </c>
      <c r="L66" s="57">
        <f>AVERAGE(E66:I66)</f>
        <v>2295.6</v>
      </c>
      <c r="N66" s="14" t="s">
        <v>107</v>
      </c>
      <c r="O66" s="93">
        <v>399</v>
      </c>
      <c r="P66" s="93">
        <f>L66</f>
        <v>2295.6</v>
      </c>
      <c r="Q66" s="93">
        <f t="shared" si="51"/>
        <v>2295.6</v>
      </c>
      <c r="R66" s="93">
        <f t="shared" si="51"/>
        <v>2295.6</v>
      </c>
      <c r="S66" s="93">
        <f>R66</f>
        <v>2295.6</v>
      </c>
      <c r="T66" s="94">
        <f>S66</f>
        <v>2295.6</v>
      </c>
    </row>
    <row r="67" spans="4:20" x14ac:dyDescent="0.25">
      <c r="D67" s="14" t="s">
        <v>74</v>
      </c>
      <c r="E67" s="93">
        <v>918</v>
      </c>
      <c r="F67" s="93">
        <v>1021</v>
      </c>
      <c r="G67" s="93">
        <v>609</v>
      </c>
      <c r="H67" s="93">
        <v>1051</v>
      </c>
      <c r="I67" s="94">
        <v>1087</v>
      </c>
      <c r="K67" s="12" t="s">
        <v>116</v>
      </c>
      <c r="L67" s="31">
        <f>Assumptions!R44</f>
        <v>2.5014830482309607E-2</v>
      </c>
      <c r="N67" s="14" t="s">
        <v>74</v>
      </c>
      <c r="O67" s="93">
        <v>1087</v>
      </c>
      <c r="P67" s="93">
        <f>P5*$L$67</f>
        <v>1140.2669464443197</v>
      </c>
      <c r="Q67" s="93">
        <f>Q5*$L$67</f>
        <v>1208.6669682328168</v>
      </c>
      <c r="R67" s="93">
        <f>R5*$L$67</f>
        <v>1281.1700318531027</v>
      </c>
      <c r="S67" s="93">
        <f>S5*$L$67</f>
        <v>1358.022262260012</v>
      </c>
      <c r="T67" s="94">
        <f>T5*$L$67</f>
        <v>1439.4845484531731</v>
      </c>
    </row>
    <row r="68" spans="4:20" x14ac:dyDescent="0.25">
      <c r="D68" s="14"/>
      <c r="E68" s="93"/>
      <c r="F68" s="93"/>
      <c r="G68" s="93"/>
      <c r="H68" s="93"/>
      <c r="I68" s="94"/>
      <c r="K68" s="10"/>
      <c r="L68" s="18"/>
      <c r="N68" s="14"/>
      <c r="O68" s="93"/>
      <c r="P68" s="93"/>
      <c r="Q68" s="93"/>
      <c r="R68" s="93"/>
      <c r="S68" s="87"/>
      <c r="T68" s="88"/>
    </row>
    <row r="69" spans="4:20" ht="13.5" thickBot="1" x14ac:dyDescent="0.35">
      <c r="D69" s="119" t="s">
        <v>73</v>
      </c>
      <c r="E69" s="95">
        <f>SUM(E70:E72)</f>
        <v>35376</v>
      </c>
      <c r="F69" s="95">
        <f>SUM(F70:F72)</f>
        <v>38310</v>
      </c>
      <c r="G69" s="95">
        <f>SUM(G70:G72)</f>
        <v>51411</v>
      </c>
      <c r="H69" s="95">
        <f>SUM(H70:H72)</f>
        <v>49544</v>
      </c>
      <c r="I69" s="96">
        <f>SUM(I70:I72)</f>
        <v>47213</v>
      </c>
      <c r="K69" s="10"/>
      <c r="L69" s="18"/>
      <c r="N69" s="119" t="s">
        <v>73</v>
      </c>
      <c r="O69" s="95">
        <f>SUM(O70:O72)</f>
        <v>47213</v>
      </c>
      <c r="P69" s="95">
        <f t="shared" ref="P69:T69" si="52">SUM(P70:P72)</f>
        <v>54133.266469324895</v>
      </c>
      <c r="Q69" s="95">
        <f t="shared" si="52"/>
        <v>57234.065351393452</v>
      </c>
      <c r="R69" s="95">
        <f t="shared" si="52"/>
        <v>60520.868670192016</v>
      </c>
      <c r="S69" s="95">
        <f t="shared" si="52"/>
        <v>64004.8340827629</v>
      </c>
      <c r="T69" s="96">
        <f t="shared" si="52"/>
        <v>67697.788549057863</v>
      </c>
    </row>
    <row r="70" spans="4:20" x14ac:dyDescent="0.25">
      <c r="D70" s="14" t="s">
        <v>105</v>
      </c>
      <c r="E70" s="93">
        <v>25376</v>
      </c>
      <c r="F70" s="93">
        <v>27516</v>
      </c>
      <c r="G70" s="93">
        <v>40125</v>
      </c>
      <c r="H70" s="93">
        <v>38116</v>
      </c>
      <c r="I70" s="94">
        <v>36377</v>
      </c>
      <c r="K70" s="12" t="s">
        <v>116</v>
      </c>
      <c r="L70" s="31">
        <f>Assumptions!D51</f>
        <v>0.90510802972019933</v>
      </c>
      <c r="N70" s="14" t="s">
        <v>105</v>
      </c>
      <c r="O70" s="93">
        <v>36377</v>
      </c>
      <c r="P70" s="93">
        <f>$L$70*P5</f>
        <v>41258.115659874587</v>
      </c>
      <c r="Q70" s="93">
        <f>$L$70*Q5</f>
        <v>43733.023854738734</v>
      </c>
      <c r="R70" s="93">
        <f>$L$70*R5</f>
        <v>46356.391824729311</v>
      </c>
      <c r="S70" s="93">
        <f>$L$70*S5</f>
        <v>49137.125073846983</v>
      </c>
      <c r="T70" s="94">
        <f>$L$70*T5</f>
        <v>52084.663311411226</v>
      </c>
    </row>
    <row r="71" spans="4:20" x14ac:dyDescent="0.25">
      <c r="D71" s="14" t="s">
        <v>195</v>
      </c>
      <c r="E71" s="93">
        <v>2354</v>
      </c>
      <c r="F71" s="93">
        <v>2284</v>
      </c>
      <c r="G71" s="93">
        <v>1833</v>
      </c>
      <c r="H71" s="93">
        <v>2821</v>
      </c>
      <c r="I71" s="94">
        <v>2914</v>
      </c>
      <c r="K71" s="12" t="s">
        <v>119</v>
      </c>
      <c r="L71" s="70">
        <f>AVERAGE(E71:I71)</f>
        <v>2441.1999999999998</v>
      </c>
      <c r="N71" s="14" t="s">
        <v>195</v>
      </c>
      <c r="O71" s="93">
        <v>2914</v>
      </c>
      <c r="P71" s="93">
        <f>L71</f>
        <v>2441.1999999999998</v>
      </c>
      <c r="Q71" s="93">
        <f>L71</f>
        <v>2441.1999999999998</v>
      </c>
      <c r="R71" s="93">
        <f>Q71</f>
        <v>2441.1999999999998</v>
      </c>
      <c r="S71" s="93">
        <f>R71</f>
        <v>2441.1999999999998</v>
      </c>
      <c r="T71" s="94">
        <f>S71</f>
        <v>2441.1999999999998</v>
      </c>
    </row>
    <row r="72" spans="4:20" x14ac:dyDescent="0.25">
      <c r="D72" s="14" t="s">
        <v>72</v>
      </c>
      <c r="E72" s="93">
        <v>7646</v>
      </c>
      <c r="F72" s="93">
        <v>8510</v>
      </c>
      <c r="G72" s="93">
        <v>9453</v>
      </c>
      <c r="H72" s="93">
        <v>8607</v>
      </c>
      <c r="I72" s="94">
        <v>7922</v>
      </c>
      <c r="K72" s="12" t="s">
        <v>116</v>
      </c>
      <c r="L72" s="31">
        <f>Assumptions!K23</f>
        <v>0.22889684873620214</v>
      </c>
      <c r="N72" s="14" t="s">
        <v>72</v>
      </c>
      <c r="O72" s="93">
        <v>7922</v>
      </c>
      <c r="P72" s="93">
        <f>$L$72*P5</f>
        <v>10433.950809450307</v>
      </c>
      <c r="Q72" s="93">
        <f>$L$72*Q5</f>
        <v>11059.841496654717</v>
      </c>
      <c r="R72" s="93">
        <f>$L$72*R5</f>
        <v>11723.276845462706</v>
      </c>
      <c r="S72" s="93">
        <f>$L$72*S5</f>
        <v>12426.509008915924</v>
      </c>
      <c r="T72" s="94">
        <f>$L$72*T5</f>
        <v>13171.925237646634</v>
      </c>
    </row>
    <row r="73" spans="4:20" ht="13" thickBot="1" x14ac:dyDescent="0.3">
      <c r="D73" s="14"/>
      <c r="E73" s="93"/>
      <c r="F73" s="93"/>
      <c r="G73" s="93"/>
      <c r="H73" s="93"/>
      <c r="I73" s="94"/>
      <c r="K73" s="10"/>
      <c r="L73" s="18"/>
      <c r="N73" s="14"/>
      <c r="O73" s="93"/>
      <c r="P73" s="93"/>
      <c r="Q73" s="93"/>
      <c r="R73" s="93"/>
      <c r="S73" s="87"/>
      <c r="T73" s="88"/>
    </row>
    <row r="74" spans="4:20" ht="13.5" thickBot="1" x14ac:dyDescent="0.35">
      <c r="D74" s="112" t="s">
        <v>71</v>
      </c>
      <c r="E74" s="114">
        <f>E75+E83</f>
        <v>19058</v>
      </c>
      <c r="F74" s="114">
        <f>F75+F83</f>
        <v>21098</v>
      </c>
      <c r="G74" s="114">
        <f>G75+G83</f>
        <v>21284</v>
      </c>
      <c r="H74" s="114">
        <f>H75+H83</f>
        <v>24860</v>
      </c>
      <c r="I74" s="115">
        <f>I75+I83</f>
        <v>25826</v>
      </c>
      <c r="K74" s="10"/>
      <c r="L74" s="18"/>
      <c r="N74" s="112" t="s">
        <v>71</v>
      </c>
      <c r="O74" s="114">
        <f>O75+O83</f>
        <v>25826</v>
      </c>
      <c r="P74" s="114">
        <f t="shared" ref="P74:T74" si="53">P75+P83</f>
        <v>28064.328430612495</v>
      </c>
      <c r="Q74" s="114">
        <f t="shared" si="53"/>
        <v>30180.167344156675</v>
      </c>
      <c r="R74" s="114">
        <f t="shared" si="53"/>
        <v>32411.32841386952</v>
      </c>
      <c r="S74" s="114">
        <f t="shared" si="53"/>
        <v>34764.747597121444</v>
      </c>
      <c r="T74" s="115">
        <f t="shared" si="53"/>
        <v>37247.781702357111</v>
      </c>
    </row>
    <row r="75" spans="4:20" ht="13" thickTop="1" x14ac:dyDescent="0.25">
      <c r="D75" s="14" t="s">
        <v>70</v>
      </c>
      <c r="E75" s="93">
        <f>E76+E81+E82</f>
        <v>16981</v>
      </c>
      <c r="F75" s="93">
        <f>F76+F81+F82</f>
        <v>18981</v>
      </c>
      <c r="G75" s="93">
        <f>G76+G81+G82</f>
        <v>19299</v>
      </c>
      <c r="H75" s="93">
        <f>H76+H81+H82</f>
        <v>22999</v>
      </c>
      <c r="I75" s="94">
        <f>I76+I81+I82</f>
        <v>24105</v>
      </c>
      <c r="K75" s="10"/>
      <c r="L75" s="18"/>
      <c r="N75" s="14" t="s">
        <v>70</v>
      </c>
      <c r="O75" s="93">
        <f>O76+O81+O82</f>
        <v>24105</v>
      </c>
      <c r="P75" s="93">
        <f t="shared" ref="P75:T75" si="54">P76+P81+P82</f>
        <v>26112.128430612494</v>
      </c>
      <c r="Q75" s="93">
        <f t="shared" si="54"/>
        <v>28227.967344156674</v>
      </c>
      <c r="R75" s="93">
        <f t="shared" si="54"/>
        <v>30459.128413869519</v>
      </c>
      <c r="S75" s="93">
        <f t="shared" si="54"/>
        <v>32812.547597121447</v>
      </c>
      <c r="T75" s="94">
        <f t="shared" si="54"/>
        <v>35295.581702357114</v>
      </c>
    </row>
    <row r="76" spans="4:20" x14ac:dyDescent="0.25">
      <c r="D76" s="14" t="s">
        <v>69</v>
      </c>
      <c r="E76" s="93">
        <f>E77+E80</f>
        <v>-33439</v>
      </c>
      <c r="F76" s="93">
        <f>F77+F80</f>
        <v>-33330</v>
      </c>
      <c r="G76" s="93">
        <f>G77+G80</f>
        <v>-32655</v>
      </c>
      <c r="H76" s="93">
        <f>H77+H80</f>
        <v>-31765</v>
      </c>
      <c r="I76" s="94">
        <f>I77+I80</f>
        <v>-32019</v>
      </c>
      <c r="K76" s="12"/>
      <c r="L76" s="23"/>
      <c r="N76" s="14" t="s">
        <v>69</v>
      </c>
      <c r="O76" s="93">
        <f>O77+O80</f>
        <v>-32019</v>
      </c>
      <c r="P76" s="93">
        <f t="shared" ref="P76:T76" si="55">P77+P80</f>
        <v>-31394.7374893263</v>
      </c>
      <c r="Q76" s="93">
        <f t="shared" si="55"/>
        <v>-30749.770288277898</v>
      </c>
      <c r="R76" s="93">
        <f t="shared" si="55"/>
        <v>-30083.411691828973</v>
      </c>
      <c r="S76" s="93">
        <f t="shared" si="55"/>
        <v>-29394.952219254865</v>
      </c>
      <c r="T76" s="94">
        <f t="shared" si="55"/>
        <v>-28683.658858738654</v>
      </c>
    </row>
    <row r="77" spans="4:20" x14ac:dyDescent="0.25">
      <c r="D77" s="14" t="s">
        <v>68</v>
      </c>
      <c r="E77" s="93">
        <f>E78+E79</f>
        <v>18280</v>
      </c>
      <c r="F77" s="93">
        <f>F78+F79</f>
        <v>18914</v>
      </c>
      <c r="G77" s="93">
        <f>G78+G79</f>
        <v>19361</v>
      </c>
      <c r="H77" s="93">
        <f>H78+H79</f>
        <v>19876</v>
      </c>
      <c r="I77" s="94">
        <f>I78+I79</f>
        <v>20582</v>
      </c>
      <c r="K77" s="12"/>
      <c r="L77" s="18"/>
      <c r="N77" s="14" t="s">
        <v>68</v>
      </c>
      <c r="O77" s="93">
        <f>O78+O79</f>
        <v>20582</v>
      </c>
      <c r="P77" s="93">
        <f t="shared" ref="P77:T77" si="56">P78+P79</f>
        <v>21206.2625106737</v>
      </c>
      <c r="Q77" s="93">
        <f t="shared" si="56"/>
        <v>21851.229711722102</v>
      </c>
      <c r="R77" s="93">
        <f t="shared" si="56"/>
        <v>22517.588308171027</v>
      </c>
      <c r="S77" s="93">
        <f t="shared" si="56"/>
        <v>23206.047780745135</v>
      </c>
      <c r="T77" s="94">
        <f t="shared" si="56"/>
        <v>23917.341141261346</v>
      </c>
    </row>
    <row r="78" spans="4:20" x14ac:dyDescent="0.25">
      <c r="D78" s="14" t="s">
        <v>67</v>
      </c>
      <c r="E78" s="93">
        <v>1760</v>
      </c>
      <c r="F78" s="93">
        <v>1760</v>
      </c>
      <c r="G78" s="93">
        <v>1760</v>
      </c>
      <c r="H78" s="93">
        <v>1760</v>
      </c>
      <c r="I78" s="94">
        <v>1760</v>
      </c>
      <c r="K78" s="12" t="s">
        <v>124</v>
      </c>
      <c r="L78" s="23">
        <f>I78</f>
        <v>1760</v>
      </c>
      <c r="N78" s="14" t="s">
        <v>67</v>
      </c>
      <c r="O78" s="93">
        <v>1760</v>
      </c>
      <c r="P78" s="93">
        <v>1760</v>
      </c>
      <c r="Q78" s="93">
        <v>1760</v>
      </c>
      <c r="R78" s="93">
        <v>1760</v>
      </c>
      <c r="S78" s="93">
        <v>1760</v>
      </c>
      <c r="T78" s="94">
        <v>1760</v>
      </c>
    </row>
    <row r="79" spans="4:20" x14ac:dyDescent="0.25">
      <c r="D79" s="14" t="s">
        <v>66</v>
      </c>
      <c r="E79" s="93">
        <v>16520</v>
      </c>
      <c r="F79" s="93">
        <v>17154</v>
      </c>
      <c r="G79" s="93">
        <v>17601</v>
      </c>
      <c r="H79" s="93">
        <v>18116</v>
      </c>
      <c r="I79" s="94">
        <v>18822</v>
      </c>
      <c r="K79" s="12" t="s">
        <v>114</v>
      </c>
      <c r="L79" s="32">
        <f>AVERAGE(F79/E79-1,G79/F79-1,H79/G79-1,I79/H79-1)</f>
        <v>3.3166640669094583E-2</v>
      </c>
      <c r="N79" s="14" t="s">
        <v>66</v>
      </c>
      <c r="O79" s="93">
        <v>18822</v>
      </c>
      <c r="P79" s="93">
        <f>O79*(1+$L$79)</f>
        <v>19446.2625106737</v>
      </c>
      <c r="Q79" s="93">
        <f>P79*(1+$L$79)</f>
        <v>20091.229711722102</v>
      </c>
      <c r="R79" s="93">
        <f>Q79*(1+$L$79)</f>
        <v>20757.588308171027</v>
      </c>
      <c r="S79" s="93">
        <f>R79*(1+$L$79)</f>
        <v>21446.047780745135</v>
      </c>
      <c r="T79" s="94">
        <f>S79*(1+$L$79)</f>
        <v>22157.341141261346</v>
      </c>
    </row>
    <row r="80" spans="4:20" x14ac:dyDescent="0.25">
      <c r="D80" s="14" t="s">
        <v>65</v>
      </c>
      <c r="E80" s="93">
        <v>-51719</v>
      </c>
      <c r="F80" s="93">
        <v>-52244</v>
      </c>
      <c r="G80" s="93">
        <v>-52016</v>
      </c>
      <c r="H80" s="93">
        <v>-51641</v>
      </c>
      <c r="I80" s="94">
        <v>-52601</v>
      </c>
      <c r="K80" s="12" t="s">
        <v>124</v>
      </c>
      <c r="L80" s="57">
        <f>I80</f>
        <v>-52601</v>
      </c>
      <c r="N80" s="14" t="s">
        <v>65</v>
      </c>
      <c r="O80" s="93">
        <v>-52601</v>
      </c>
      <c r="P80" s="93">
        <v>-52601</v>
      </c>
      <c r="Q80" s="93">
        <v>-52601</v>
      </c>
      <c r="R80" s="93">
        <v>-52601</v>
      </c>
      <c r="S80" s="93">
        <v>-52601</v>
      </c>
      <c r="T80" s="94">
        <v>-52601</v>
      </c>
    </row>
    <row r="81" spans="4:32" x14ac:dyDescent="0.25">
      <c r="D81" s="14" t="s">
        <v>64</v>
      </c>
      <c r="E81" s="93">
        <v>63234</v>
      </c>
      <c r="F81" s="93">
        <v>65855</v>
      </c>
      <c r="G81" s="93">
        <v>66555</v>
      </c>
      <c r="H81" s="93">
        <v>69094</v>
      </c>
      <c r="I81" s="94">
        <v>71019</v>
      </c>
      <c r="K81" s="10"/>
      <c r="L81" s="18"/>
      <c r="N81" s="14" t="s">
        <v>64</v>
      </c>
      <c r="O81" s="93">
        <v>71019</v>
      </c>
      <c r="P81" s="93">
        <f>O81+P30</f>
        <v>72982.3176611214</v>
      </c>
      <c r="Q81" s="93">
        <f t="shared" ref="Q81:R81" si="57">P81+Q30</f>
        <v>75056.261069404805</v>
      </c>
      <c r="R81" s="93">
        <f t="shared" si="57"/>
        <v>77247.636682959739</v>
      </c>
      <c r="S81" s="93">
        <f>R81+S30</f>
        <v>79563.586819612363</v>
      </c>
      <c r="T81" s="94">
        <f>S81+T30</f>
        <v>82011.686807107588</v>
      </c>
    </row>
    <row r="82" spans="4:32" x14ac:dyDescent="0.25">
      <c r="D82" s="14" t="s">
        <v>63</v>
      </c>
      <c r="E82" s="93">
        <v>-12814</v>
      </c>
      <c r="F82" s="93">
        <v>-13544</v>
      </c>
      <c r="G82" s="93">
        <v>-14601</v>
      </c>
      <c r="H82" s="93">
        <v>-14330</v>
      </c>
      <c r="I82" s="94">
        <v>-14895</v>
      </c>
      <c r="K82" s="12" t="s">
        <v>114</v>
      </c>
      <c r="L82" s="31">
        <f>AVERAGE(F82/E82-1,G82/F82-1,H82/G82-1,I82/H82-1)</f>
        <v>3.896956973364224E-2</v>
      </c>
      <c r="N82" s="14" t="s">
        <v>63</v>
      </c>
      <c r="O82" s="93">
        <v>-14895</v>
      </c>
      <c r="P82" s="93">
        <f>O82*(1+$L$82)</f>
        <v>-15475.451741182602</v>
      </c>
      <c r="Q82" s="93">
        <f>P82*(1+$L$82)</f>
        <v>-16078.523436970234</v>
      </c>
      <c r="R82" s="93">
        <f>Q82*(1+$L$82)</f>
        <v>-16705.096577261247</v>
      </c>
      <c r="S82" s="93">
        <f>R82*(1+$L$82)</f>
        <v>-17356.087003236058</v>
      </c>
      <c r="T82" s="94">
        <f>S82*(1+$L$82)</f>
        <v>-18032.446246011827</v>
      </c>
    </row>
    <row r="83" spans="4:32" ht="13" thickBot="1" x14ac:dyDescent="0.3">
      <c r="D83" s="15" t="s">
        <v>62</v>
      </c>
      <c r="E83" s="95">
        <v>2077</v>
      </c>
      <c r="F83" s="95">
        <v>2117</v>
      </c>
      <c r="G83" s="95">
        <v>1985</v>
      </c>
      <c r="H83" s="95">
        <v>1861</v>
      </c>
      <c r="I83" s="96">
        <v>1721</v>
      </c>
      <c r="K83" s="27" t="s">
        <v>117</v>
      </c>
      <c r="L83" s="56">
        <f>AVERAGE(E83:I83)</f>
        <v>1952.2</v>
      </c>
      <c r="N83" s="15" t="s">
        <v>62</v>
      </c>
      <c r="O83" s="95">
        <v>1721</v>
      </c>
      <c r="P83" s="95">
        <f>L83</f>
        <v>1952.2</v>
      </c>
      <c r="Q83" s="95">
        <f>P83</f>
        <v>1952.2</v>
      </c>
      <c r="R83" s="95">
        <f>Q83</f>
        <v>1952.2</v>
      </c>
      <c r="S83" s="95">
        <f>R83</f>
        <v>1952.2</v>
      </c>
      <c r="T83" s="96">
        <f>P83</f>
        <v>1952.2</v>
      </c>
    </row>
    <row r="84" spans="4:32" x14ac:dyDescent="0.25">
      <c r="I84" s="54"/>
    </row>
    <row r="85" spans="4:32" ht="13" x14ac:dyDescent="0.3">
      <c r="E85" s="5"/>
      <c r="F85" s="5"/>
      <c r="G85" s="5"/>
      <c r="H85" s="5"/>
      <c r="I85" s="5"/>
    </row>
    <row r="86" spans="4:32" x14ac:dyDescent="0.25">
      <c r="D86" s="8"/>
      <c r="N86" s="187"/>
      <c r="O86" s="187"/>
      <c r="P86" s="187"/>
      <c r="Q86" s="187"/>
      <c r="R86" s="187"/>
      <c r="S86" s="187"/>
    </row>
    <row r="87" spans="4:32" x14ac:dyDescent="0.25">
      <c r="D87" s="8"/>
      <c r="N87" s="189" t="s">
        <v>213</v>
      </c>
      <c r="O87" s="190">
        <f>WACC!F26</f>
        <v>6.0149801253482724E-2</v>
      </c>
      <c r="P87" s="188"/>
      <c r="Q87" s="188"/>
      <c r="R87" s="188"/>
      <c r="S87" s="188"/>
    </row>
    <row r="88" spans="4:32" ht="13" thickBot="1" x14ac:dyDescent="0.3">
      <c r="D88" s="8"/>
      <c r="N88" s="189" t="s">
        <v>221</v>
      </c>
      <c r="O88" s="190">
        <f>2.21%</f>
        <v>2.2099999999999998E-2</v>
      </c>
      <c r="P88" s="188"/>
      <c r="Q88" s="188"/>
      <c r="R88" s="188"/>
      <c r="S88" s="188"/>
    </row>
    <row r="89" spans="4:32" ht="17.5" customHeight="1" thickBot="1" x14ac:dyDescent="0.3">
      <c r="N89" s="164" t="s">
        <v>198</v>
      </c>
      <c r="O89" s="168"/>
      <c r="P89" s="168"/>
      <c r="Q89" s="168"/>
      <c r="R89" s="168"/>
      <c r="S89" s="165"/>
    </row>
    <row r="90" spans="4:32" ht="17" customHeight="1" x14ac:dyDescent="0.25">
      <c r="N90" s="12"/>
      <c r="O90" s="133">
        <v>2023</v>
      </c>
      <c r="P90" s="134">
        <v>2024</v>
      </c>
      <c r="Q90" s="133">
        <v>2025</v>
      </c>
      <c r="R90" s="134">
        <v>2026</v>
      </c>
      <c r="S90" s="135">
        <v>2027</v>
      </c>
    </row>
    <row r="91" spans="4:32" x14ac:dyDescent="0.25">
      <c r="N91" s="12" t="s">
        <v>194</v>
      </c>
      <c r="O91" s="71">
        <f>P25</f>
        <v>12873.623015294037</v>
      </c>
      <c r="P91" s="71">
        <f>Q25</f>
        <v>13611.137875844192</v>
      </c>
      <c r="Q91" s="71">
        <f>R25</f>
        <v>14394.029731644241</v>
      </c>
      <c r="R91" s="71">
        <f>S25</f>
        <v>15224.537677465951</v>
      </c>
      <c r="S91" s="76">
        <f>T25</f>
        <v>16105.54848477081</v>
      </c>
    </row>
    <row r="92" spans="4:32" x14ac:dyDescent="0.25">
      <c r="N92" s="12" t="s">
        <v>199</v>
      </c>
      <c r="O92" s="72">
        <f>-P6+89</f>
        <v>1266.4560974541632</v>
      </c>
      <c r="P92" s="72">
        <f>-Q6+65</f>
        <v>1297.3580990506559</v>
      </c>
      <c r="Q92" s="72">
        <f>-R6+57</f>
        <v>1346.8200515326369</v>
      </c>
      <c r="R92" s="72">
        <f>-S6+45</f>
        <v>1394.9613193739967</v>
      </c>
      <c r="S92" s="73">
        <f>-T6+44</f>
        <v>1456.906832732604</v>
      </c>
    </row>
    <row r="93" spans="4:32" ht="13" thickBot="1" x14ac:dyDescent="0.3">
      <c r="N93" s="12" t="s">
        <v>200</v>
      </c>
      <c r="O93" s="72">
        <f>P35-O35</f>
        <v>9950.9939702157135</v>
      </c>
      <c r="P93" s="72">
        <f>Q35-P35</f>
        <v>5037.6002437674615</v>
      </c>
      <c r="Q93" s="72">
        <f>R35-Q35</f>
        <v>5312.111910500942</v>
      </c>
      <c r="R93" s="72">
        <f>S35-R35</f>
        <v>5602.3666352139189</v>
      </c>
      <c r="S93" s="73">
        <f>T35-S35</f>
        <v>5909.279459667232</v>
      </c>
    </row>
    <row r="94" spans="4:32" ht="12.5" customHeight="1" x14ac:dyDescent="0.25">
      <c r="N94" s="12" t="s">
        <v>201</v>
      </c>
      <c r="O94" s="72">
        <f>P57-O57</f>
        <v>3899.7473769752723</v>
      </c>
      <c r="P94" s="72">
        <f>Q57-P57</f>
        <v>836.97043648231192</v>
      </c>
      <c r="Q94" s="72">
        <f>R57-Q57</f>
        <v>887.56398431266643</v>
      </c>
      <c r="R94" s="72">
        <f>S57-R57</f>
        <v>941.21799405557977</v>
      </c>
      <c r="S94" s="73">
        <f>T57-S57</f>
        <v>998.11772986616779</v>
      </c>
      <c r="T94" s="158" t="s">
        <v>224</v>
      </c>
      <c r="U94" s="159"/>
      <c r="V94" s="159"/>
      <c r="W94" s="159"/>
      <c r="X94" s="159"/>
      <c r="Y94" s="159"/>
      <c r="Z94" s="159"/>
      <c r="AA94" s="159"/>
      <c r="AB94" s="159"/>
      <c r="AC94" s="159"/>
      <c r="AD94" s="159"/>
      <c r="AE94" s="159"/>
      <c r="AF94" s="160"/>
    </row>
    <row r="95" spans="4:32" ht="12.5" customHeight="1" x14ac:dyDescent="0.25">
      <c r="N95" s="12" t="s">
        <v>202</v>
      </c>
      <c r="O95" s="72">
        <f>P44-O44-P6</f>
        <v>3954.3214923388364</v>
      </c>
      <c r="P95" s="72">
        <f>Q44-P44-Q6</f>
        <v>1381.4362476806234</v>
      </c>
      <c r="Q95" s="72">
        <f>R44-Q44-R6</f>
        <v>1464.3030445613219</v>
      </c>
      <c r="R95" s="72">
        <f>S44-R44-S6</f>
        <v>1552.1406868478732</v>
      </c>
      <c r="S95" s="73">
        <f>T44-S44-T6</f>
        <v>1645.247355536525</v>
      </c>
      <c r="T95" s="171"/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  <c r="AF95" s="173"/>
    </row>
    <row r="96" spans="4:32" ht="13.5" thickBot="1" x14ac:dyDescent="0.3">
      <c r="N96" s="12" t="s">
        <v>203</v>
      </c>
      <c r="O96" s="71">
        <f>-P17</f>
        <v>1001.8423131974918</v>
      </c>
      <c r="P96" s="71">
        <f>-Q17</f>
        <v>1051.3404770947748</v>
      </c>
      <c r="Q96" s="71">
        <f>-R17</f>
        <v>1103.8078364945864</v>
      </c>
      <c r="R96" s="71">
        <f>-S17</f>
        <v>1159.4225014769397</v>
      </c>
      <c r="S96" s="76">
        <f>-T17</f>
        <v>1218.3732662282246</v>
      </c>
      <c r="T96" s="10"/>
      <c r="U96" s="169" t="s">
        <v>213</v>
      </c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70"/>
    </row>
    <row r="97" spans="14:32" ht="13" customHeight="1" thickBot="1" x14ac:dyDescent="0.3">
      <c r="N97" s="27" t="s">
        <v>158</v>
      </c>
      <c r="O97" s="131">
        <f>L24</f>
        <v>0.1949503766807657</v>
      </c>
      <c r="P97" s="131">
        <f>O97</f>
        <v>0.1949503766807657</v>
      </c>
      <c r="Q97" s="131">
        <f>P97</f>
        <v>0.1949503766807657</v>
      </c>
      <c r="R97" s="131">
        <f t="shared" ref="R97" si="58">Q97</f>
        <v>0.1949503766807657</v>
      </c>
      <c r="S97" s="132">
        <f>R97</f>
        <v>0.1949503766807657</v>
      </c>
      <c r="T97" s="174" t="s">
        <v>223</v>
      </c>
      <c r="U97" s="200">
        <f>O107</f>
        <v>55.171574908905761</v>
      </c>
      <c r="V97" s="191">
        <f t="shared" ref="V97:X97" si="59">W97-0.1%</f>
        <v>5.5149799999999999E-2</v>
      </c>
      <c r="W97" s="191">
        <f t="shared" si="59"/>
        <v>5.61498E-2</v>
      </c>
      <c r="X97" s="191">
        <f t="shared" si="59"/>
        <v>5.7149800000000001E-2</v>
      </c>
      <c r="Y97" s="191">
        <f>Z97-0.1%</f>
        <v>5.8149800000000001E-2</v>
      </c>
      <c r="Z97" s="191">
        <f>AA97-0.1%</f>
        <v>5.9149800000000002E-2</v>
      </c>
      <c r="AA97" s="147">
        <v>6.0149800000000003E-2</v>
      </c>
      <c r="AB97" s="191">
        <f>AA97+0.1%</f>
        <v>6.1149800000000004E-2</v>
      </c>
      <c r="AC97" s="191">
        <f t="shared" ref="AC97:AF97" si="60">AB97+0.1%</f>
        <v>6.2149800000000005E-2</v>
      </c>
      <c r="AD97" s="191">
        <f t="shared" si="60"/>
        <v>6.3149800000000006E-2</v>
      </c>
      <c r="AE97" s="191">
        <f t="shared" si="60"/>
        <v>6.4149800000000007E-2</v>
      </c>
      <c r="AF97" s="198">
        <f t="shared" si="60"/>
        <v>6.5149800000000008E-2</v>
      </c>
    </row>
    <row r="98" spans="14:32" ht="13.5" customHeight="1" thickBot="1" x14ac:dyDescent="0.35">
      <c r="N98" s="138" t="s">
        <v>204</v>
      </c>
      <c r="O98" s="139">
        <f>O91+O92-O93+O94-O95+(O96*(1-O97))</f>
        <v>4941.043804033834</v>
      </c>
      <c r="P98" s="139">
        <f t="shared" ref="P98:S98" si="61">P91+P92-P93+P94-P95+(P96*(1-P97))</f>
        <v>10172.811174994487</v>
      </c>
      <c r="Q98" s="139">
        <f t="shared" si="61"/>
        <v>10740.618895414067</v>
      </c>
      <c r="R98" s="139">
        <f t="shared" si="61"/>
        <v>11339.602316915589</v>
      </c>
      <c r="S98" s="140">
        <f t="shared" si="61"/>
        <v>11986.897171205084</v>
      </c>
      <c r="T98" s="174"/>
      <c r="U98" s="199">
        <f t="shared" ref="U98:U101" si="62">U99-0.1%</f>
        <v>1.7099999999999994E-2</v>
      </c>
      <c r="V98" s="193">
        <f t="dataTable" ref="V98:AF108" dt2D="1" dtr="1" r1="O87" r2="O88"/>
        <v>56.444694681808251</v>
      </c>
      <c r="W98" s="193">
        <v>54.521768632192007</v>
      </c>
      <c r="X98" s="193">
        <v>52.695496456724712</v>
      </c>
      <c r="Y98" s="193">
        <v>50.958809766387013</v>
      </c>
      <c r="Z98" s="193">
        <v>49.30531259415627</v>
      </c>
      <c r="AA98" s="193">
        <v>47.729203296493779</v>
      </c>
      <c r="AB98" s="193">
        <v>46.225207092593571</v>
      </c>
      <c r="AC98" s="193">
        <v>44.78851758845736</v>
      </c>
      <c r="AD98" s="193">
        <v>43.414745920019904</v>
      </c>
      <c r="AE98" s="193">
        <v>42.099876381771637</v>
      </c>
      <c r="AF98" s="194">
        <v>40.840227596058995</v>
      </c>
    </row>
    <row r="99" spans="14:32" ht="13" x14ac:dyDescent="0.3">
      <c r="N99" s="151" t="s">
        <v>226</v>
      </c>
      <c r="O99" s="25"/>
      <c r="P99" s="25"/>
      <c r="Q99" s="25"/>
      <c r="R99" s="25"/>
      <c r="S99" s="143" t="s">
        <v>214</v>
      </c>
      <c r="T99" s="174"/>
      <c r="U99" s="192">
        <f t="shared" si="62"/>
        <v>1.8099999999999995E-2</v>
      </c>
      <c r="V99" s="193">
        <v>58.20723564037872</v>
      </c>
      <c r="W99" s="193">
        <v>56.187713678289846</v>
      </c>
      <c r="X99" s="193">
        <v>54.272267569145633</v>
      </c>
      <c r="Y99" s="193">
        <v>52.453096477543028</v>
      </c>
      <c r="Z99" s="193">
        <v>50.723159742225015</v>
      </c>
      <c r="AA99" s="193">
        <v>49.076086485969078</v>
      </c>
      <c r="AB99" s="193">
        <v>47.506097823463747</v>
      </c>
      <c r="AC99" s="193">
        <v>46.00793966521163</v>
      </c>
      <c r="AD99" s="193">
        <v>44.576824471012308</v>
      </c>
      <c r="AE99" s="193">
        <v>43.208380592603163</v>
      </c>
      <c r="AF99" s="194">
        <v>41.898608076356304</v>
      </c>
    </row>
    <row r="100" spans="14:32" ht="13" customHeight="1" thickBot="1" x14ac:dyDescent="0.35">
      <c r="N100" s="152" t="s">
        <v>227</v>
      </c>
      <c r="O100" s="141">
        <v>4941.043804033834</v>
      </c>
      <c r="P100" s="141">
        <v>10172.811174994487</v>
      </c>
      <c r="Q100" s="141">
        <v>10740.618895414067</v>
      </c>
      <c r="R100" s="141">
        <v>11339.602316915589</v>
      </c>
      <c r="S100" s="142">
        <f>S98*(1+O88)/(O87-O88)</f>
        <v>321993.99721088685</v>
      </c>
      <c r="T100" s="174"/>
      <c r="U100" s="192">
        <f t="shared" si="62"/>
        <v>1.9099999999999995E-2</v>
      </c>
      <c r="V100" s="193">
        <v>60.067560273675277</v>
      </c>
      <c r="W100" s="193">
        <v>57.943588766984298</v>
      </c>
      <c r="X100" s="193">
        <v>55.93191801929872</v>
      </c>
      <c r="Y100" s="193">
        <v>54.023915550511674</v>
      </c>
      <c r="Z100" s="193">
        <v>52.21181109646048</v>
      </c>
      <c r="AA100" s="193">
        <v>50.488591587827635</v>
      </c>
      <c r="AB100" s="193">
        <v>48.847911114292366</v>
      </c>
      <c r="AC100" s="193">
        <v>47.284013437293368</v>
      </c>
      <c r="AD100" s="193">
        <v>45.791665057291674</v>
      </c>
      <c r="AE100" s="193">
        <v>44.366097195535488</v>
      </c>
      <c r="AF100" s="194">
        <v>43.002955335241012</v>
      </c>
    </row>
    <row r="101" spans="14:32" ht="17.5" customHeight="1" thickTop="1" x14ac:dyDescent="0.25">
      <c r="N101" s="176" t="s">
        <v>222</v>
      </c>
      <c r="O101" s="177"/>
      <c r="T101" s="174"/>
      <c r="U101" s="192">
        <f t="shared" si="62"/>
        <v>2.0099999999999996E-2</v>
      </c>
      <c r="V101" s="193">
        <v>62.034038130858804</v>
      </c>
      <c r="W101" s="193">
        <v>59.796877715877379</v>
      </c>
      <c r="X101" s="193">
        <v>57.681158720959417</v>
      </c>
      <c r="Y101" s="193">
        <v>55.677301105983204</v>
      </c>
      <c r="Z101" s="193">
        <v>53.776706188396822</v>
      </c>
      <c r="AA101" s="193">
        <v>51.971634125671322</v>
      </c>
      <c r="AB101" s="193">
        <v>50.255099305404464</v>
      </c>
      <c r="AC101" s="193">
        <v>48.620780661999454</v>
      </c>
      <c r="AD101" s="193">
        <v>47.062944492823753</v>
      </c>
      <c r="AE101" s="193">
        <v>45.576377787540757</v>
      </c>
      <c r="AF101" s="194">
        <v>44.15633043704112</v>
      </c>
    </row>
    <row r="102" spans="14:32" ht="17" customHeight="1" x14ac:dyDescent="0.25">
      <c r="N102" s="12" t="s">
        <v>215</v>
      </c>
      <c r="O102" s="76">
        <f>NPV(O87,O100:S100)</f>
        <v>272145.76954546123</v>
      </c>
      <c r="T102" s="174"/>
      <c r="U102" s="192">
        <f>U103-0.1%</f>
        <v>2.1099999999999997E-2</v>
      </c>
      <c r="V102" s="193">
        <v>64.116021973815137</v>
      </c>
      <c r="W102" s="193">
        <v>61.755918420780084</v>
      </c>
      <c r="X102" s="193">
        <v>59.527445214921904</v>
      </c>
      <c r="Y102" s="193">
        <v>57.419938725189013</v>
      </c>
      <c r="Z102" s="193">
        <v>55.423856382432845</v>
      </c>
      <c r="AA102" s="193">
        <v>53.530633136421052</v>
      </c>
      <c r="AB102" s="193">
        <v>51.73255941753051</v>
      </c>
      <c r="AC102" s="193">
        <v>50.022676936041037</v>
      </c>
      <c r="AD102" s="193">
        <v>48.394689349619753</v>
      </c>
      <c r="AE102" s="193">
        <v>46.84288538139063</v>
      </c>
      <c r="AF102" s="194">
        <v>45.362072410055163</v>
      </c>
    </row>
    <row r="103" spans="14:32" ht="16" customHeight="1" x14ac:dyDescent="0.25">
      <c r="N103" s="12" t="s">
        <v>216</v>
      </c>
      <c r="O103" s="73">
        <v>9519</v>
      </c>
      <c r="T103" s="174"/>
      <c r="U103" s="146">
        <f>2.21%</f>
        <v>2.2099999999999998E-2</v>
      </c>
      <c r="V103" s="193">
        <v>66.323996524307148</v>
      </c>
      <c r="W103" s="193">
        <v>63.830028271751374</v>
      </c>
      <c r="X103" s="193">
        <v>61.479083893145798</v>
      </c>
      <c r="Y103" s="193">
        <v>59.259255805540583</v>
      </c>
      <c r="Z103" s="193">
        <v>57.159922046675796</v>
      </c>
      <c r="AA103" s="145">
        <v>55.171577335358393</v>
      </c>
      <c r="AB103" s="193">
        <v>53.285690089409812</v>
      </c>
      <c r="AC103" s="193">
        <v>51.494580864255262</v>
      </c>
      <c r="AD103" s="193">
        <v>49.791318559411231</v>
      </c>
      <c r="AE103" s="193">
        <v>48.169631435059571</v>
      </c>
      <c r="AF103" s="194">
        <v>46.623830530554876</v>
      </c>
    </row>
    <row r="104" spans="14:32" ht="16.5" customHeight="1" x14ac:dyDescent="0.25">
      <c r="N104" s="12" t="s">
        <v>217</v>
      </c>
      <c r="O104" s="73">
        <f>-O56</f>
        <v>-66937</v>
      </c>
      <c r="T104" s="174"/>
      <c r="U104" s="192">
        <f>U103+0.1%</f>
        <v>2.3099999999999999E-2</v>
      </c>
      <c r="V104" s="193">
        <v>68.669755057881233</v>
      </c>
      <c r="W104" s="193">
        <v>66.029652337693463</v>
      </c>
      <c r="X104" s="193">
        <v>63.545356940923917</v>
      </c>
      <c r="Y104" s="193">
        <v>61.203527383798068</v>
      </c>
      <c r="Z104" s="193">
        <v>58.992302567824602</v>
      </c>
      <c r="AA104" s="193">
        <v>56.901101996211153</v>
      </c>
      <c r="AB104" s="193">
        <v>54.920457493775444</v>
      </c>
      <c r="AC104" s="193">
        <v>53.041870783087312</v>
      </c>
      <c r="AD104" s="193">
        <v>51.257692397629832</v>
      </c>
      <c r="AE104" s="193">
        <v>49.561018293490967</v>
      </c>
      <c r="AF104" s="194">
        <v>47.945601213325965</v>
      </c>
    </row>
    <row r="105" spans="14:32" ht="16" customHeight="1" x14ac:dyDescent="0.25">
      <c r="N105" s="12" t="s">
        <v>218</v>
      </c>
      <c r="O105" s="76">
        <f>SUM(O102:O104)</f>
        <v>214727.76954546123</v>
      </c>
      <c r="T105" s="174"/>
      <c r="U105" s="192">
        <f t="shared" ref="U105:U108" si="63">U104+0.1%</f>
        <v>2.41E-2</v>
      </c>
      <c r="V105" s="193">
        <v>71.166610122420067</v>
      </c>
      <c r="W105" s="193">
        <v>68.366539292386349</v>
      </c>
      <c r="X105" s="193">
        <v>65.736669961578031</v>
      </c>
      <c r="Y105" s="193">
        <v>63.262000606603117</v>
      </c>
      <c r="Z105" s="193">
        <v>60.929241775251199</v>
      </c>
      <c r="AA105" s="193">
        <v>58.726578626886379</v>
      </c>
      <c r="AB105" s="193">
        <v>56.643471928050317</v>
      </c>
      <c r="AC105" s="193">
        <v>54.670490428689668</v>
      </c>
      <c r="AD105" s="193">
        <v>52.799168993773947</v>
      </c>
      <c r="AE105" s="193">
        <v>51.021887988712152</v>
      </c>
      <c r="AF105" s="194">
        <v>49.331770294275429</v>
      </c>
    </row>
    <row r="106" spans="14:32" ht="16" customHeight="1" thickBot="1" x14ac:dyDescent="0.3">
      <c r="N106" s="12" t="s">
        <v>219</v>
      </c>
      <c r="O106" s="130">
        <v>3892</v>
      </c>
      <c r="T106" s="174"/>
      <c r="U106" s="192">
        <f t="shared" si="63"/>
        <v>2.5100000000000001E-2</v>
      </c>
      <c r="V106" s="193">
        <v>73.829646330563065</v>
      </c>
      <c r="W106" s="193">
        <v>70.853951336109887</v>
      </c>
      <c r="X106" s="193">
        <v>68.064727237775315</v>
      </c>
      <c r="Y106" s="193">
        <v>65.445041797916574</v>
      </c>
      <c r="Z106" s="193">
        <v>62.979951942121083</v>
      </c>
      <c r="AA106" s="193">
        <v>60.656219996343282</v>
      </c>
      <c r="AB106" s="193">
        <v>58.462077152525104</v>
      </c>
      <c r="AC106" s="193">
        <v>56.38702523958856</v>
      </c>
      <c r="AD106" s="193">
        <v>54.421669752785832</v>
      </c>
      <c r="AE106" s="193">
        <v>52.557578538084741</v>
      </c>
      <c r="AF106" s="194">
        <v>50.787161647543329</v>
      </c>
    </row>
    <row r="107" spans="14:32" ht="16" customHeight="1" thickBot="1" x14ac:dyDescent="0.3">
      <c r="N107" s="186" t="s">
        <v>220</v>
      </c>
      <c r="O107" s="144">
        <f>O105/O106</f>
        <v>55.171574908905761</v>
      </c>
      <c r="T107" s="174"/>
      <c r="U107" s="192">
        <f t="shared" si="63"/>
        <v>2.6100000000000002E-2</v>
      </c>
      <c r="V107" s="193">
        <v>76.676025364346415</v>
      </c>
      <c r="W107" s="193">
        <v>73.506916032012413</v>
      </c>
      <c r="X107" s="193">
        <v>70.542740859984335</v>
      </c>
      <c r="Y107" s="193">
        <v>67.764311058753947</v>
      </c>
      <c r="Z107" s="193">
        <v>65.154760298200586</v>
      </c>
      <c r="AA107" s="193">
        <v>62.6992036685131</v>
      </c>
      <c r="AB107" s="193">
        <v>60.384455021892315</v>
      </c>
      <c r="AC107" s="193">
        <v>58.198791358894113</v>
      </c>
      <c r="AD107" s="193">
        <v>56.131755371041891</v>
      </c>
      <c r="AE107" s="193">
        <v>54.173989120118364</v>
      </c>
      <c r="AF107" s="194">
        <v>52.317093272631716</v>
      </c>
    </row>
    <row r="108" spans="14:32" ht="16" customHeight="1" thickTop="1" thickBot="1" x14ac:dyDescent="0.35">
      <c r="N108" s="149" t="s">
        <v>225</v>
      </c>
      <c r="O108" s="150">
        <v>56.97</v>
      </c>
      <c r="T108" s="175"/>
      <c r="U108" s="197">
        <f t="shared" si="63"/>
        <v>2.7100000000000003E-2</v>
      </c>
      <c r="V108" s="195">
        <v>79.725356221941908</v>
      </c>
      <c r="W108" s="195">
        <v>76.342530157233028</v>
      </c>
      <c r="X108" s="195">
        <v>73.185681611306265</v>
      </c>
      <c r="Y108" s="195">
        <v>70.232970606217165</v>
      </c>
      <c r="Z108" s="195">
        <v>67.465282971129469</v>
      </c>
      <c r="AA108" s="195">
        <v>64.865817963087267</v>
      </c>
      <c r="AB108" s="195">
        <v>62.419748554163093</v>
      </c>
      <c r="AC108" s="195">
        <v>60.113939872353463</v>
      </c>
      <c r="AD108" s="195">
        <v>57.936714504172151</v>
      </c>
      <c r="AE108" s="195">
        <v>55.877655805128704</v>
      </c>
      <c r="AF108" s="196">
        <v>53.927442225805308</v>
      </c>
    </row>
    <row r="109" spans="14:32" ht="13" thickTop="1" x14ac:dyDescent="0.25"/>
  </sheetData>
  <mergeCells count="12">
    <mergeCell ref="T94:AF95"/>
    <mergeCell ref="U96:AF96"/>
    <mergeCell ref="T97:T108"/>
    <mergeCell ref="N89:S89"/>
    <mergeCell ref="N86:S86"/>
    <mergeCell ref="N101:O101"/>
    <mergeCell ref="D3:I3"/>
    <mergeCell ref="D32:I32"/>
    <mergeCell ref="K3:L3"/>
    <mergeCell ref="K32:L32"/>
    <mergeCell ref="N3:T3"/>
    <mergeCell ref="N32:T32"/>
  </mergeCells>
  <phoneticPr fontId="4" type="noConversion"/>
  <pageMargins left="0.7" right="0.7" top="0.75" bottom="0.75" header="0.3" footer="0.3"/>
  <ignoredErrors>
    <ignoredError sqref="E33:I33 O33 E4:I4" numberStoredAsText="1"/>
    <ignoredError sqref="E48:I48 O48 O59 E59:I59 E38:I38 O16 O38 O8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12:F26"/>
  <sheetViews>
    <sheetView showGridLines="0" topLeftCell="A10" workbookViewId="0">
      <selection activeCell="I20" sqref="I20"/>
    </sheetView>
  </sheetViews>
  <sheetFormatPr defaultRowHeight="12.5" x14ac:dyDescent="0.25"/>
  <cols>
    <col min="5" max="5" width="19.1796875" bestFit="1" customWidth="1"/>
    <col min="6" max="6" width="7.453125" bestFit="1" customWidth="1"/>
  </cols>
  <sheetData>
    <row r="12" spans="5:6" ht="13" thickBot="1" x14ac:dyDescent="0.3"/>
    <row r="13" spans="5:6" ht="13" x14ac:dyDescent="0.3">
      <c r="E13" s="178" t="s">
        <v>209</v>
      </c>
      <c r="F13" s="179"/>
    </row>
    <row r="14" spans="5:6" x14ac:dyDescent="0.25">
      <c r="E14" s="12" t="s">
        <v>210</v>
      </c>
      <c r="F14" s="31">
        <v>4.5699999999999998E-2</v>
      </c>
    </row>
    <row r="15" spans="5:6" x14ac:dyDescent="0.25">
      <c r="E15" s="12" t="s">
        <v>211</v>
      </c>
      <c r="F15" s="136">
        <v>0.59269611433323421</v>
      </c>
    </row>
    <row r="16" spans="5:6" x14ac:dyDescent="0.25">
      <c r="E16" s="12" t="s">
        <v>212</v>
      </c>
      <c r="F16" s="31">
        <v>4.6899999999999997E-2</v>
      </c>
    </row>
    <row r="17" spans="5:6" x14ac:dyDescent="0.25">
      <c r="E17" s="12" t="s">
        <v>209</v>
      </c>
      <c r="F17" s="31">
        <f>F14+F15*F16</f>
        <v>7.3497447762228676E-2</v>
      </c>
    </row>
    <row r="18" spans="5:6" ht="13" thickBot="1" x14ac:dyDescent="0.3">
      <c r="E18" s="27" t="s">
        <v>208</v>
      </c>
      <c r="F18" s="137">
        <f>F17</f>
        <v>7.3497447762228676E-2</v>
      </c>
    </row>
    <row r="19" spans="5:6" ht="13" thickBot="1" x14ac:dyDescent="0.3"/>
    <row r="20" spans="5:6" ht="13" x14ac:dyDescent="0.3">
      <c r="E20" s="178" t="s">
        <v>213</v>
      </c>
      <c r="F20" s="179"/>
    </row>
    <row r="21" spans="5:6" x14ac:dyDescent="0.25">
      <c r="E21" s="12" t="s">
        <v>206</v>
      </c>
      <c r="F21" s="18">
        <v>220.9</v>
      </c>
    </row>
    <row r="22" spans="5:6" x14ac:dyDescent="0.25">
      <c r="E22" s="12" t="s">
        <v>207</v>
      </c>
      <c r="F22" s="18">
        <v>66.936999999999998</v>
      </c>
    </row>
    <row r="23" spans="5:6" x14ac:dyDescent="0.25">
      <c r="E23" s="12" t="s">
        <v>208</v>
      </c>
      <c r="F23" s="31">
        <f>F18</f>
        <v>7.3497447762228676E-2</v>
      </c>
    </row>
    <row r="24" spans="5:6" x14ac:dyDescent="0.25">
      <c r="E24" s="12" t="s">
        <v>205</v>
      </c>
      <c r="F24" s="148">
        <f>proforma!L17</f>
        <v>0.02</v>
      </c>
    </row>
    <row r="25" spans="5:6" x14ac:dyDescent="0.25">
      <c r="E25" s="12" t="s">
        <v>157</v>
      </c>
      <c r="F25" s="31">
        <f>proforma!L24</f>
        <v>0.1949503766807657</v>
      </c>
    </row>
    <row r="26" spans="5:6" ht="13" thickBot="1" x14ac:dyDescent="0.3">
      <c r="E26" s="27" t="s">
        <v>213</v>
      </c>
      <c r="F26" s="137">
        <f>F21/SUM(F21:F22)*F23+F22/SUM(F21:F22)*F24*(1-F25)</f>
        <v>6.0149801253482724E-2</v>
      </c>
    </row>
  </sheetData>
  <mergeCells count="2">
    <mergeCell ref="E13:F13"/>
    <mergeCell ref="E20:F20"/>
  </mergeCells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V51"/>
  <sheetViews>
    <sheetView showGridLines="0" topLeftCell="A4" zoomScale="55" zoomScaleNormal="55" workbookViewId="0">
      <selection activeCell="I24" sqref="I24"/>
    </sheetView>
  </sheetViews>
  <sheetFormatPr defaultRowHeight="12.5" x14ac:dyDescent="0.25"/>
  <cols>
    <col min="3" max="3" width="12.26953125" bestFit="1" customWidth="1"/>
    <col min="4" max="4" width="8.08984375" bestFit="1" customWidth="1"/>
    <col min="10" max="10" width="12.7265625" customWidth="1"/>
    <col min="11" max="15" width="9.08984375" bestFit="1" customWidth="1"/>
    <col min="17" max="17" width="16" bestFit="1" customWidth="1"/>
  </cols>
  <sheetData>
    <row r="3" spans="3:22" ht="13" thickBot="1" x14ac:dyDescent="0.3"/>
    <row r="4" spans="3:22" ht="13.5" thickBot="1" x14ac:dyDescent="0.35">
      <c r="C4" s="180" t="s">
        <v>130</v>
      </c>
      <c r="D4" s="181"/>
      <c r="E4" s="181"/>
      <c r="F4" s="181"/>
      <c r="G4" s="181"/>
      <c r="H4" s="182"/>
      <c r="J4" s="180" t="s">
        <v>154</v>
      </c>
      <c r="K4" s="181"/>
      <c r="L4" s="181"/>
      <c r="M4" s="181"/>
      <c r="N4" s="181"/>
      <c r="O4" s="182"/>
      <c r="Q4" s="180" t="s">
        <v>150</v>
      </c>
      <c r="R4" s="181"/>
      <c r="S4" s="181"/>
      <c r="T4" s="181"/>
      <c r="U4" s="181"/>
      <c r="V4" s="182"/>
    </row>
    <row r="5" spans="3:22" x14ac:dyDescent="0.25">
      <c r="C5" s="21" t="s">
        <v>132</v>
      </c>
      <c r="D5" s="25">
        <v>2018</v>
      </c>
      <c r="E5" s="25">
        <v>2019</v>
      </c>
      <c r="F5" s="25">
        <v>2020</v>
      </c>
      <c r="G5" s="25">
        <v>2021</v>
      </c>
      <c r="H5" s="17">
        <v>2022</v>
      </c>
      <c r="J5" s="21" t="s">
        <v>132</v>
      </c>
      <c r="K5" s="25">
        <v>2018</v>
      </c>
      <c r="L5" s="25">
        <v>2019</v>
      </c>
      <c r="M5" s="25">
        <v>2020</v>
      </c>
      <c r="N5" s="25">
        <v>2021</v>
      </c>
      <c r="O5" s="17">
        <v>2022</v>
      </c>
      <c r="Q5" s="68" t="s">
        <v>132</v>
      </c>
      <c r="R5" s="59">
        <v>2018</v>
      </c>
      <c r="S5" s="59">
        <v>2019</v>
      </c>
      <c r="T5" s="59">
        <v>2020</v>
      </c>
      <c r="U5" s="59">
        <v>2021</v>
      </c>
      <c r="V5" s="60">
        <v>2022</v>
      </c>
    </row>
    <row r="6" spans="3:22" x14ac:dyDescent="0.25">
      <c r="C6" s="12" t="s">
        <v>131</v>
      </c>
      <c r="D6">
        <v>31.85</v>
      </c>
      <c r="E6">
        <v>36.590000000000003</v>
      </c>
      <c r="F6">
        <v>41.61</v>
      </c>
      <c r="G6">
        <v>38.65</v>
      </c>
      <c r="H6" s="26">
        <v>43</v>
      </c>
      <c r="J6" s="12" t="s">
        <v>136</v>
      </c>
      <c r="K6">
        <v>34300</v>
      </c>
      <c r="L6">
        <v>37266</v>
      </c>
      <c r="M6">
        <v>33014</v>
      </c>
      <c r="N6">
        <v>38655</v>
      </c>
      <c r="O6" s="18">
        <v>43004</v>
      </c>
      <c r="Q6" s="38" t="s">
        <v>136</v>
      </c>
      <c r="R6" s="9">
        <v>34300</v>
      </c>
      <c r="S6" s="9">
        <v>37266</v>
      </c>
      <c r="T6" s="9">
        <v>33014</v>
      </c>
      <c r="U6" s="9">
        <v>38655</v>
      </c>
      <c r="V6" s="61">
        <v>43004</v>
      </c>
    </row>
    <row r="7" spans="3:22" ht="13" thickBot="1" x14ac:dyDescent="0.3">
      <c r="C7" s="27" t="s">
        <v>129</v>
      </c>
      <c r="D7" s="28">
        <v>-0.10053657158994622</v>
      </c>
      <c r="E7" s="28">
        <f>(E6-D6)/D6</f>
        <v>0.14882260596546315</v>
      </c>
      <c r="F7" s="28">
        <f>(F6-E6)/E6</f>
        <v>0.13719595517901054</v>
      </c>
      <c r="G7" s="28">
        <f>(G6-F6)/F6</f>
        <v>-7.1136745974525378E-2</v>
      </c>
      <c r="H7" s="29">
        <f>(H6-G6)/G6</f>
        <v>0.11254851228978012</v>
      </c>
      <c r="J7" s="27" t="s">
        <v>152</v>
      </c>
      <c r="K7" s="44">
        <v>-11002</v>
      </c>
      <c r="L7" s="44">
        <v>-12103</v>
      </c>
      <c r="M7" s="44">
        <v>-9731</v>
      </c>
      <c r="N7" s="44">
        <v>-7009</v>
      </c>
      <c r="O7" s="45">
        <v>-7442</v>
      </c>
      <c r="Q7" s="39" t="s">
        <v>164</v>
      </c>
      <c r="R7" s="48">
        <v>4186</v>
      </c>
      <c r="S7" s="48">
        <v>4495</v>
      </c>
      <c r="T7" s="48">
        <v>3670</v>
      </c>
      <c r="U7" s="48">
        <v>4028</v>
      </c>
      <c r="V7" s="49">
        <v>4003</v>
      </c>
    </row>
    <row r="8" spans="3:22" x14ac:dyDescent="0.25">
      <c r="C8" s="12" t="s">
        <v>126</v>
      </c>
      <c r="D8" s="24">
        <f>AVERAGE(D7:H7)</f>
        <v>4.5378751173956441E-2</v>
      </c>
      <c r="E8" s="24" t="str">
        <f ca="1">_xlfn.FORMULATEXT(D8)</f>
        <v>=AVERAGE(D7:H7)</v>
      </c>
      <c r="F8" s="24"/>
      <c r="G8" s="24"/>
      <c r="H8" s="32"/>
      <c r="J8" s="21" t="s">
        <v>153</v>
      </c>
      <c r="K8" s="50">
        <f>ABS(K7/K6)</f>
        <v>0.32075801749271138</v>
      </c>
      <c r="L8" s="50">
        <f t="shared" ref="L8:O8" si="0">ABS(L7/L6)</f>
        <v>0.32477325175763433</v>
      </c>
      <c r="M8" s="50">
        <f t="shared" si="0"/>
        <v>0.29475374083722056</v>
      </c>
      <c r="N8" s="50">
        <f t="shared" si="0"/>
        <v>0.18132195058853964</v>
      </c>
      <c r="O8" s="51">
        <f t="shared" si="0"/>
        <v>0.1730536694260999</v>
      </c>
      <c r="Q8" s="68" t="s">
        <v>150</v>
      </c>
      <c r="R8" s="59">
        <f>R7/R6*365</f>
        <v>44.544897959183679</v>
      </c>
      <c r="S8" s="59">
        <f t="shared" ref="S8:V8" si="1">S7/S6*365</f>
        <v>44.026055922288414</v>
      </c>
      <c r="T8" s="59">
        <f t="shared" si="1"/>
        <v>40.575210516750467</v>
      </c>
      <c r="U8" s="59">
        <f t="shared" si="1"/>
        <v>38.03440693312637</v>
      </c>
      <c r="V8" s="60">
        <f t="shared" si="1"/>
        <v>33.975792949493069</v>
      </c>
    </row>
    <row r="9" spans="3:22" ht="13.5" thickBot="1" x14ac:dyDescent="0.35">
      <c r="C9" s="12" t="s">
        <v>138</v>
      </c>
      <c r="D9" s="24">
        <f>(H6/D6)^(1/4)-1</f>
        <v>7.7928003789047962E-2</v>
      </c>
      <c r="E9" s="24" t="str">
        <f ca="1">_xlfn.FORMULATEXT(D9)</f>
        <v>=(H6/D6)^(1/4)-1</v>
      </c>
      <c r="F9" s="24"/>
      <c r="G9" s="24"/>
      <c r="H9" s="32"/>
      <c r="J9" s="13" t="s">
        <v>137</v>
      </c>
      <c r="K9" s="33">
        <f>AVERAGE(K8:O8)</f>
        <v>0.25893212602044119</v>
      </c>
      <c r="L9" s="30"/>
      <c r="M9" s="30"/>
      <c r="N9" s="30"/>
      <c r="O9" s="20"/>
      <c r="Q9" s="69" t="s">
        <v>137</v>
      </c>
      <c r="R9" s="62">
        <f>AVERAGE(R8:V8)</f>
        <v>40.231272856168403</v>
      </c>
      <c r="S9" s="63"/>
      <c r="T9" s="63"/>
      <c r="U9" s="63"/>
      <c r="V9" s="64"/>
    </row>
    <row r="10" spans="3:22" ht="13" thickBot="1" x14ac:dyDescent="0.3">
      <c r="C10" s="12" t="s">
        <v>133</v>
      </c>
      <c r="D10">
        <f>SLOPE(D6:H6,D5:H5)</f>
        <v>2.4359999999999991</v>
      </c>
      <c r="H10" s="18"/>
      <c r="Q10" s="37"/>
      <c r="R10" s="37"/>
      <c r="S10" s="37"/>
      <c r="T10" s="37"/>
      <c r="U10" s="37"/>
      <c r="V10" s="37"/>
    </row>
    <row r="11" spans="3:22" ht="13.5" thickBot="1" x14ac:dyDescent="0.35">
      <c r="C11" s="12" t="s">
        <v>134</v>
      </c>
      <c r="D11" s="24">
        <f>D10/H6</f>
        <v>5.6651162790697651E-2</v>
      </c>
      <c r="E11" t="str">
        <f ca="1">_xlfn.FORMULATEXT(D11)</f>
        <v>=D10/H6</v>
      </c>
      <c r="H11" s="18"/>
      <c r="J11" s="180" t="s">
        <v>155</v>
      </c>
      <c r="K11" s="181"/>
      <c r="L11" s="181"/>
      <c r="M11" s="181"/>
      <c r="N11" s="181"/>
      <c r="O11" s="182"/>
      <c r="Q11" s="180" t="s">
        <v>165</v>
      </c>
      <c r="R11" s="181"/>
      <c r="S11" s="181"/>
      <c r="T11" s="181"/>
      <c r="U11" s="181"/>
      <c r="V11" s="182"/>
    </row>
    <row r="12" spans="3:22" ht="13.5" thickBot="1" x14ac:dyDescent="0.35">
      <c r="C12" s="13" t="s">
        <v>139</v>
      </c>
      <c r="D12" s="33">
        <f>AVERAGE(D11,D9,D8)</f>
        <v>5.9985972584567358E-2</v>
      </c>
      <c r="E12" s="30" t="str">
        <f ca="1">_xlfn.FORMULATEXT(D12)</f>
        <v>=AVERAGE(D11,D9,D8)</v>
      </c>
      <c r="F12" s="30"/>
      <c r="G12" s="30"/>
      <c r="H12" s="20"/>
      <c r="J12" s="21" t="s">
        <v>132</v>
      </c>
      <c r="K12" s="25">
        <v>2018</v>
      </c>
      <c r="L12" s="25">
        <v>2019</v>
      </c>
      <c r="M12" s="25">
        <v>2020</v>
      </c>
      <c r="N12" s="25">
        <v>2021</v>
      </c>
      <c r="O12" s="17">
        <v>2022</v>
      </c>
      <c r="Q12" s="68" t="s">
        <v>132</v>
      </c>
      <c r="R12" s="59">
        <v>2018</v>
      </c>
      <c r="S12" s="59">
        <v>2019</v>
      </c>
      <c r="T12" s="59">
        <v>2020</v>
      </c>
      <c r="U12" s="59">
        <v>2021</v>
      </c>
      <c r="V12" s="60">
        <v>2022</v>
      </c>
    </row>
    <row r="13" spans="3:22" x14ac:dyDescent="0.25">
      <c r="J13" s="12" t="s">
        <v>136</v>
      </c>
      <c r="K13">
        <v>34300</v>
      </c>
      <c r="L13">
        <v>37266</v>
      </c>
      <c r="M13">
        <v>33014</v>
      </c>
      <c r="N13">
        <v>38655</v>
      </c>
      <c r="O13" s="18">
        <v>43004</v>
      </c>
      <c r="Q13" s="38" t="s">
        <v>136</v>
      </c>
      <c r="R13" s="9">
        <v>34300</v>
      </c>
      <c r="S13" s="9">
        <v>37266</v>
      </c>
      <c r="T13" s="9">
        <v>33014</v>
      </c>
      <c r="U13" s="9">
        <v>38655</v>
      </c>
      <c r="V13" s="61">
        <v>43004</v>
      </c>
    </row>
    <row r="14" spans="3:22" ht="13" thickBot="1" x14ac:dyDescent="0.3">
      <c r="J14" s="27" t="s">
        <v>155</v>
      </c>
      <c r="K14" s="44">
        <v>-438</v>
      </c>
      <c r="L14" s="44">
        <v>-275</v>
      </c>
      <c r="M14" s="44">
        <v>-125</v>
      </c>
      <c r="N14" s="44">
        <v>-5250</v>
      </c>
      <c r="O14" s="45">
        <v>-5520</v>
      </c>
      <c r="Q14" s="39" t="s">
        <v>166</v>
      </c>
      <c r="R14" s="48">
        <v>2059</v>
      </c>
      <c r="S14" s="48">
        <v>1886</v>
      </c>
      <c r="T14" s="48">
        <v>1916</v>
      </c>
      <c r="U14" s="48">
        <v>2994</v>
      </c>
      <c r="V14" s="49">
        <v>3240</v>
      </c>
    </row>
    <row r="15" spans="3:22" x14ac:dyDescent="0.25">
      <c r="J15" s="21" t="s">
        <v>153</v>
      </c>
      <c r="K15" s="34">
        <f>ABS(K14/K13)</f>
        <v>1.2769679300291546E-2</v>
      </c>
      <c r="L15" s="34">
        <f t="shared" ref="L15:O15" si="2">ABS(L14/L13)</f>
        <v>7.3793806687060589E-3</v>
      </c>
      <c r="M15" s="34">
        <f t="shared" si="2"/>
        <v>3.7862724904585933E-3</v>
      </c>
      <c r="N15" s="34">
        <f t="shared" si="2"/>
        <v>0.13581684128831975</v>
      </c>
      <c r="O15" s="35">
        <f t="shared" si="2"/>
        <v>0.12836015254394939</v>
      </c>
      <c r="Q15" s="68" t="s">
        <v>153</v>
      </c>
      <c r="R15" s="65">
        <f>R14/R13</f>
        <v>6.0029154518950439E-2</v>
      </c>
      <c r="S15" s="65">
        <f t="shared" ref="S15:V15" si="3">S14/S13</f>
        <v>5.0609134331562285E-2</v>
      </c>
      <c r="T15" s="65">
        <f t="shared" si="3"/>
        <v>5.8035984733749317E-2</v>
      </c>
      <c r="U15" s="65">
        <f t="shared" si="3"/>
        <v>7.7454404346138928E-2</v>
      </c>
      <c r="V15" s="66">
        <f t="shared" si="3"/>
        <v>7.5341828667100735E-2</v>
      </c>
    </row>
    <row r="16" spans="3:22" ht="13.5" thickBot="1" x14ac:dyDescent="0.35">
      <c r="J16" s="13" t="s">
        <v>137</v>
      </c>
      <c r="K16" s="33">
        <f>AVERAGE(K15:O15)</f>
        <v>5.7622465258345065E-2</v>
      </c>
      <c r="L16" s="30"/>
      <c r="M16" s="30"/>
      <c r="N16" s="30"/>
      <c r="O16" s="20"/>
      <c r="Q16" s="69" t="s">
        <v>137</v>
      </c>
      <c r="R16" s="67">
        <f>AVERAGE(R15:V15)</f>
        <v>6.4294101319500335E-2</v>
      </c>
      <c r="S16" s="63"/>
      <c r="T16" s="63"/>
      <c r="U16" s="63"/>
      <c r="V16" s="64"/>
    </row>
    <row r="17" spans="2:22" ht="13" thickBot="1" x14ac:dyDescent="0.3">
      <c r="B17" s="8" t="s">
        <v>111</v>
      </c>
      <c r="Q17" s="37"/>
      <c r="R17" s="37"/>
      <c r="S17" s="37"/>
      <c r="T17" s="37"/>
      <c r="U17" s="37"/>
      <c r="V17" s="37"/>
    </row>
    <row r="18" spans="2:22" ht="13.5" thickBot="1" x14ac:dyDescent="0.35">
      <c r="J18" s="180" t="s">
        <v>184</v>
      </c>
      <c r="K18" s="181"/>
      <c r="L18" s="181"/>
      <c r="M18" s="181"/>
      <c r="N18" s="181"/>
      <c r="O18" s="182"/>
      <c r="Q18" s="180" t="s">
        <v>167</v>
      </c>
      <c r="R18" s="181"/>
      <c r="S18" s="181"/>
      <c r="T18" s="181"/>
      <c r="U18" s="181"/>
      <c r="V18" s="182"/>
    </row>
    <row r="19" spans="2:22" x14ac:dyDescent="0.25">
      <c r="J19" s="21" t="s">
        <v>132</v>
      </c>
      <c r="K19" s="25">
        <v>2018</v>
      </c>
      <c r="L19" s="25">
        <v>2019</v>
      </c>
      <c r="M19" s="25">
        <v>2020</v>
      </c>
      <c r="N19" s="25">
        <v>2021</v>
      </c>
      <c r="O19" s="17">
        <v>2022</v>
      </c>
      <c r="Q19" s="68" t="s">
        <v>132</v>
      </c>
      <c r="R19" s="59">
        <v>2018</v>
      </c>
      <c r="S19" s="59">
        <v>2019</v>
      </c>
      <c r="T19" s="59">
        <v>2020</v>
      </c>
      <c r="U19" s="59">
        <v>2021</v>
      </c>
      <c r="V19" s="60">
        <v>2022</v>
      </c>
    </row>
    <row r="20" spans="2:22" x14ac:dyDescent="0.25">
      <c r="J20" s="12" t="s">
        <v>136</v>
      </c>
      <c r="K20">
        <v>34300</v>
      </c>
      <c r="L20">
        <v>37266</v>
      </c>
      <c r="M20">
        <v>33014</v>
      </c>
      <c r="N20">
        <v>38655</v>
      </c>
      <c r="O20" s="18">
        <v>43004</v>
      </c>
      <c r="Q20" s="38" t="s">
        <v>136</v>
      </c>
      <c r="R20" s="9">
        <v>34300</v>
      </c>
      <c r="S20" s="9">
        <v>37266</v>
      </c>
      <c r="T20" s="9">
        <v>33014</v>
      </c>
      <c r="U20" s="9">
        <v>38655</v>
      </c>
      <c r="V20" s="61">
        <v>43004</v>
      </c>
    </row>
    <row r="21" spans="2:22" ht="13" thickBot="1" x14ac:dyDescent="0.3">
      <c r="J21" s="27" t="s">
        <v>184</v>
      </c>
      <c r="K21" s="48">
        <v>7646</v>
      </c>
      <c r="L21" s="48">
        <v>8510</v>
      </c>
      <c r="M21" s="48">
        <v>9453</v>
      </c>
      <c r="N21" s="48">
        <v>8607</v>
      </c>
      <c r="O21" s="49">
        <v>7922</v>
      </c>
      <c r="Q21" s="39" t="s">
        <v>168</v>
      </c>
      <c r="R21" s="48">
        <v>17611</v>
      </c>
      <c r="S21" s="48">
        <v>18921</v>
      </c>
      <c r="T21" s="48">
        <v>19700</v>
      </c>
      <c r="U21" s="48">
        <v>18862</v>
      </c>
      <c r="V21" s="49">
        <v>19075</v>
      </c>
    </row>
    <row r="22" spans="2:22" x14ac:dyDescent="0.25">
      <c r="J22" s="21" t="s">
        <v>153</v>
      </c>
      <c r="K22" s="34">
        <f>K21/K20</f>
        <v>0.22291545189504372</v>
      </c>
      <c r="L22" s="34">
        <f t="shared" ref="L22:O22" si="4">L21/L20</f>
        <v>0.22835828905704933</v>
      </c>
      <c r="M22" s="34">
        <f t="shared" si="4"/>
        <v>0.28633307081844067</v>
      </c>
      <c r="N22" s="34">
        <f t="shared" si="4"/>
        <v>0.22266201008925107</v>
      </c>
      <c r="O22" s="35">
        <f t="shared" si="4"/>
        <v>0.18421542182122594</v>
      </c>
      <c r="Q22" s="68" t="s">
        <v>169</v>
      </c>
      <c r="R22" s="59">
        <f>R20/R21</f>
        <v>1.9476463573902674</v>
      </c>
      <c r="S22" s="59">
        <f t="shared" ref="S22:V22" si="5">S20/S21</f>
        <v>1.9695576343745045</v>
      </c>
      <c r="T22" s="59">
        <f t="shared" si="5"/>
        <v>1.6758375634517766</v>
      </c>
      <c r="U22" s="59">
        <f t="shared" si="5"/>
        <v>2.0493584985685507</v>
      </c>
      <c r="V22" s="60">
        <f t="shared" si="5"/>
        <v>2.2544692005242464</v>
      </c>
    </row>
    <row r="23" spans="2:22" ht="13.5" thickBot="1" x14ac:dyDescent="0.35">
      <c r="J23" s="13" t="s">
        <v>137</v>
      </c>
      <c r="K23" s="33">
        <f>AVERAGE(K22:O22)</f>
        <v>0.22889684873620214</v>
      </c>
      <c r="L23" s="30"/>
      <c r="M23" s="30"/>
      <c r="N23" s="30"/>
      <c r="O23" s="20"/>
      <c r="Q23" s="69" t="s">
        <v>137</v>
      </c>
      <c r="R23" s="62">
        <f>AVERAGE(R22:V22)</f>
        <v>1.9793738508618692</v>
      </c>
      <c r="S23" s="63"/>
      <c r="T23" s="63"/>
      <c r="U23" s="63"/>
      <c r="V23" s="64"/>
    </row>
    <row r="24" spans="2:22" ht="13" thickBot="1" x14ac:dyDescent="0.3"/>
    <row r="25" spans="2:22" ht="13.5" thickBot="1" x14ac:dyDescent="0.35">
      <c r="J25" s="178" t="s">
        <v>158</v>
      </c>
      <c r="K25" s="183"/>
      <c r="L25" s="183"/>
      <c r="M25" s="183"/>
      <c r="N25" s="183"/>
      <c r="O25" s="179"/>
      <c r="Q25" s="180" t="s">
        <v>170</v>
      </c>
      <c r="R25" s="181"/>
      <c r="S25" s="181"/>
      <c r="T25" s="181"/>
      <c r="U25" s="181"/>
      <c r="V25" s="182"/>
    </row>
    <row r="26" spans="2:22" x14ac:dyDescent="0.25">
      <c r="J26" s="21" t="s">
        <v>132</v>
      </c>
      <c r="K26" s="25">
        <v>2018</v>
      </c>
      <c r="L26" s="25">
        <v>2019</v>
      </c>
      <c r="M26" s="25">
        <v>2020</v>
      </c>
      <c r="N26" s="25">
        <v>2021</v>
      </c>
      <c r="O26" s="17">
        <v>2022</v>
      </c>
      <c r="Q26" s="68" t="s">
        <v>132</v>
      </c>
      <c r="R26" s="59">
        <v>2018</v>
      </c>
      <c r="S26" s="59">
        <v>2019</v>
      </c>
      <c r="T26" s="59">
        <v>2020</v>
      </c>
      <c r="U26" s="59">
        <v>2021</v>
      </c>
      <c r="V26" s="60">
        <v>2022</v>
      </c>
    </row>
    <row r="27" spans="2:22" x14ac:dyDescent="0.25">
      <c r="J27" s="12" t="s">
        <v>159</v>
      </c>
      <c r="K27">
        <v>8225</v>
      </c>
      <c r="L27">
        <v>10786</v>
      </c>
      <c r="M27">
        <v>9749</v>
      </c>
      <c r="N27">
        <v>12425</v>
      </c>
      <c r="O27" s="18">
        <v>11686</v>
      </c>
      <c r="Q27" s="38" t="s">
        <v>136</v>
      </c>
      <c r="R27" s="9">
        <v>34300</v>
      </c>
      <c r="S27" s="9">
        <v>37266</v>
      </c>
      <c r="T27" s="9">
        <v>33014</v>
      </c>
      <c r="U27" s="9">
        <v>38655</v>
      </c>
      <c r="V27" s="61">
        <v>43004</v>
      </c>
    </row>
    <row r="28" spans="2:22" ht="13" thickBot="1" x14ac:dyDescent="0.3">
      <c r="J28" s="27" t="s">
        <v>160</v>
      </c>
      <c r="K28" s="55">
        <v>-1749</v>
      </c>
      <c r="L28" s="55">
        <v>-1801</v>
      </c>
      <c r="M28" s="55">
        <v>-1981</v>
      </c>
      <c r="N28" s="55">
        <v>-2621</v>
      </c>
      <c r="O28" s="56">
        <v>-2115</v>
      </c>
      <c r="Q28" s="27" t="s">
        <v>171</v>
      </c>
      <c r="R28" s="48">
        <v>7799</v>
      </c>
      <c r="S28" s="48">
        <v>10402</v>
      </c>
      <c r="T28" s="48">
        <v>11392</v>
      </c>
      <c r="U28" s="48">
        <v>15474</v>
      </c>
      <c r="V28" s="49">
        <v>15096</v>
      </c>
    </row>
    <row r="29" spans="2:22" x14ac:dyDescent="0.25">
      <c r="J29" s="21" t="s">
        <v>161</v>
      </c>
      <c r="K29" s="50">
        <f>ABS(K28/K27)</f>
        <v>0.21264437689969604</v>
      </c>
      <c r="L29" s="50">
        <f t="shared" ref="L29:O29" si="6">ABS(L28/L27)</f>
        <v>0.16697570925273503</v>
      </c>
      <c r="M29" s="50">
        <f t="shared" si="6"/>
        <v>0.20320032823879372</v>
      </c>
      <c r="N29" s="50">
        <f t="shared" si="6"/>
        <v>0.21094567404426559</v>
      </c>
      <c r="O29" s="51">
        <f t="shared" si="6"/>
        <v>0.18098579496833819</v>
      </c>
      <c r="Q29" s="21" t="s">
        <v>116</v>
      </c>
      <c r="R29" s="34">
        <f>R28/R27</f>
        <v>0.22737609329446065</v>
      </c>
      <c r="S29" s="34">
        <f t="shared" ref="S29:V29" si="7">S28/S27</f>
        <v>0.27912842805774701</v>
      </c>
      <c r="T29" s="34">
        <f t="shared" si="7"/>
        <v>0.34506572969043436</v>
      </c>
      <c r="U29" s="34">
        <f t="shared" si="7"/>
        <v>0.40031043849437331</v>
      </c>
      <c r="V29" s="35">
        <f t="shared" si="7"/>
        <v>0.35103711282671379</v>
      </c>
    </row>
    <row r="30" spans="2:22" ht="13.5" thickBot="1" x14ac:dyDescent="0.35">
      <c r="J30" s="13" t="s">
        <v>137</v>
      </c>
      <c r="K30" s="28">
        <f>AVERAGE(K29:O29)</f>
        <v>0.1949503766807657</v>
      </c>
      <c r="L30" s="30"/>
      <c r="M30" s="30"/>
      <c r="N30" s="30"/>
      <c r="O30" s="20"/>
      <c r="Q30" s="13" t="s">
        <v>137</v>
      </c>
      <c r="R30" s="33">
        <f>AVERAGE(R29:V29)</f>
        <v>0.32058356047274583</v>
      </c>
      <c r="S30" s="30"/>
      <c r="T30" s="30"/>
      <c r="U30" s="30"/>
      <c r="V30" s="20"/>
    </row>
    <row r="31" spans="2:22" ht="13" thickBot="1" x14ac:dyDescent="0.3"/>
    <row r="32" spans="2:22" ht="13.5" thickBot="1" x14ac:dyDescent="0.35">
      <c r="C32" s="180" t="s">
        <v>140</v>
      </c>
      <c r="D32" s="181"/>
      <c r="E32" s="181"/>
      <c r="F32" s="181"/>
      <c r="G32" s="181"/>
      <c r="H32" s="182"/>
      <c r="J32" s="180" t="s">
        <v>125</v>
      </c>
      <c r="K32" s="181"/>
      <c r="L32" s="181"/>
      <c r="M32" s="181"/>
      <c r="N32" s="181"/>
      <c r="O32" s="182"/>
      <c r="Q32" s="180" t="s">
        <v>172</v>
      </c>
      <c r="R32" s="181"/>
      <c r="S32" s="181"/>
      <c r="T32" s="181"/>
      <c r="U32" s="181"/>
      <c r="V32" s="182"/>
    </row>
    <row r="33" spans="3:22" x14ac:dyDescent="0.25">
      <c r="C33" s="21" t="s">
        <v>132</v>
      </c>
      <c r="D33" s="25">
        <v>2018</v>
      </c>
      <c r="E33" s="25">
        <v>2019</v>
      </c>
      <c r="F33" s="25">
        <v>2020</v>
      </c>
      <c r="G33" s="25">
        <v>2021</v>
      </c>
      <c r="H33" s="17">
        <v>2022</v>
      </c>
      <c r="J33" s="21" t="s">
        <v>132</v>
      </c>
      <c r="K33" s="25">
        <v>2018</v>
      </c>
      <c r="L33" s="25">
        <v>2019</v>
      </c>
      <c r="M33" s="25">
        <v>2020</v>
      </c>
      <c r="N33" s="25">
        <v>2021</v>
      </c>
      <c r="O33" s="17">
        <v>2022</v>
      </c>
      <c r="Q33" s="21" t="s">
        <v>132</v>
      </c>
      <c r="R33" s="25">
        <v>2018</v>
      </c>
      <c r="S33" s="25">
        <v>2019</v>
      </c>
      <c r="T33" s="25">
        <v>2020</v>
      </c>
      <c r="U33" s="25">
        <v>2021</v>
      </c>
      <c r="V33" s="17">
        <v>2022</v>
      </c>
    </row>
    <row r="34" spans="3:22" x14ac:dyDescent="0.25">
      <c r="C34" s="12" t="s">
        <v>136</v>
      </c>
      <c r="D34">
        <v>34300</v>
      </c>
      <c r="E34">
        <v>37266</v>
      </c>
      <c r="F34">
        <v>33014</v>
      </c>
      <c r="G34">
        <v>38655</v>
      </c>
      <c r="H34" s="18">
        <v>43004</v>
      </c>
      <c r="J34" s="12" t="s">
        <v>162</v>
      </c>
      <c r="K34" s="46">
        <v>3071</v>
      </c>
      <c r="L34" s="46">
        <v>3379</v>
      </c>
      <c r="M34" s="46">
        <v>3266</v>
      </c>
      <c r="N34" s="46">
        <v>3414</v>
      </c>
      <c r="O34" s="47">
        <v>4233</v>
      </c>
      <c r="Q34" s="12" t="s">
        <v>173</v>
      </c>
      <c r="R34" s="46">
        <v>21908</v>
      </c>
      <c r="S34" s="46">
        <v>27166</v>
      </c>
      <c r="T34" s="46">
        <v>28898</v>
      </c>
      <c r="U34" s="46">
        <v>34837</v>
      </c>
      <c r="V34" s="47">
        <v>33878</v>
      </c>
    </row>
    <row r="35" spans="3:22" ht="13" thickBot="1" x14ac:dyDescent="0.3">
      <c r="C35" s="27" t="s">
        <v>135</v>
      </c>
      <c r="D35" s="30">
        <v>11936</v>
      </c>
      <c r="E35" s="30">
        <v>13411</v>
      </c>
      <c r="F35" s="30">
        <v>12132</v>
      </c>
      <c r="G35" s="30">
        <v>14095</v>
      </c>
      <c r="H35" s="20">
        <v>16875</v>
      </c>
      <c r="J35" s="27" t="s">
        <v>163</v>
      </c>
      <c r="K35" s="30">
        <f>SUM(proforma!E6:E7)</f>
        <v>-13067</v>
      </c>
      <c r="L35" s="30">
        <f>SUM(proforma!F6:F7)</f>
        <v>-14619</v>
      </c>
      <c r="M35" s="30">
        <f>SUM(proforma!G6:G7)</f>
        <v>-13433</v>
      </c>
      <c r="N35" s="30">
        <f>SUM(proforma!H6:H7)</f>
        <v>-15357</v>
      </c>
      <c r="O35" s="20">
        <f>SUM(proforma!I6:I7)</f>
        <v>-18000</v>
      </c>
      <c r="Q35" s="27" t="s">
        <v>174</v>
      </c>
      <c r="R35" s="48">
        <v>-321</v>
      </c>
      <c r="S35" s="48">
        <v>-400</v>
      </c>
      <c r="T35" s="48">
        <v>-348</v>
      </c>
      <c r="U35" s="48">
        <v>-224</v>
      </c>
      <c r="V35" s="49">
        <v>-247</v>
      </c>
    </row>
    <row r="36" spans="3:22" x14ac:dyDescent="0.25">
      <c r="C36" s="21" t="s">
        <v>116</v>
      </c>
      <c r="D36" s="34">
        <f>D35/D34</f>
        <v>0.34798833819241981</v>
      </c>
      <c r="E36" s="34">
        <f t="shared" ref="E36:H36" si="8">E35/E34</f>
        <v>0.35987226962915259</v>
      </c>
      <c r="F36" s="34">
        <f t="shared" si="8"/>
        <v>0.36748046283394925</v>
      </c>
      <c r="G36" s="34">
        <f t="shared" si="8"/>
        <v>0.36463588151597465</v>
      </c>
      <c r="H36" s="35">
        <f t="shared" si="8"/>
        <v>0.39240535764114964</v>
      </c>
      <c r="J36" s="21" t="s">
        <v>125</v>
      </c>
      <c r="K36" s="25">
        <f>K34/ABS(K35)*365</f>
        <v>85.782122905027933</v>
      </c>
      <c r="L36" s="25">
        <f t="shared" ref="L36:O36" si="9">L34/ABS(L35)*365</f>
        <v>84.365209658663389</v>
      </c>
      <c r="M36" s="25">
        <f t="shared" si="9"/>
        <v>88.743393136306111</v>
      </c>
      <c r="N36" s="25">
        <f t="shared" si="9"/>
        <v>81.142801328384451</v>
      </c>
      <c r="O36" s="17">
        <f t="shared" si="9"/>
        <v>85.835833333333326</v>
      </c>
      <c r="Q36" s="21" t="s">
        <v>172</v>
      </c>
      <c r="R36" s="34">
        <f>-R35/R34</f>
        <v>1.4652181851378492E-2</v>
      </c>
      <c r="S36" s="34">
        <f t="shared" ref="S36:V36" si="10">-S35/S34</f>
        <v>1.4724287712581904E-2</v>
      </c>
      <c r="T36" s="34">
        <f t="shared" si="10"/>
        <v>1.2042355872378712E-2</v>
      </c>
      <c r="U36" s="34">
        <f t="shared" si="10"/>
        <v>6.4299451732353534E-3</v>
      </c>
      <c r="V36" s="35">
        <f t="shared" si="10"/>
        <v>7.2908672294704525E-3</v>
      </c>
    </row>
    <row r="37" spans="3:22" ht="13.5" thickBot="1" x14ac:dyDescent="0.35">
      <c r="C37" s="13" t="s">
        <v>137</v>
      </c>
      <c r="D37" s="33">
        <f>AVERAGE(D36:H36)</f>
        <v>0.3664764619625292</v>
      </c>
      <c r="E37" s="30"/>
      <c r="F37" s="30"/>
      <c r="G37" s="30"/>
      <c r="H37" s="20"/>
      <c r="J37" s="13" t="s">
        <v>137</v>
      </c>
      <c r="K37" s="58">
        <f>AVERAGE(K36:O36)</f>
        <v>85.173872072343045</v>
      </c>
      <c r="L37" s="30"/>
      <c r="M37" s="30"/>
      <c r="N37" s="30"/>
      <c r="O37" s="20"/>
      <c r="Q37" s="13" t="s">
        <v>137</v>
      </c>
      <c r="R37" s="33">
        <f>AVERAGE(R36:V36)</f>
        <v>1.1027927567808984E-2</v>
      </c>
      <c r="S37" s="30"/>
      <c r="T37" s="30"/>
      <c r="U37" s="30"/>
      <c r="V37" s="20"/>
    </row>
    <row r="38" spans="3:22" ht="13" thickBot="1" x14ac:dyDescent="0.3"/>
    <row r="39" spans="3:22" ht="13.5" thickBot="1" x14ac:dyDescent="0.35">
      <c r="C39" s="180" t="s">
        <v>151</v>
      </c>
      <c r="D39" s="181"/>
      <c r="E39" s="181"/>
      <c r="F39" s="181"/>
      <c r="G39" s="181"/>
      <c r="H39" s="182"/>
      <c r="J39" s="180" t="s">
        <v>177</v>
      </c>
      <c r="K39" s="181"/>
      <c r="L39" s="181"/>
      <c r="M39" s="181"/>
      <c r="N39" s="181"/>
      <c r="O39" s="182"/>
      <c r="Q39" s="180" t="s">
        <v>181</v>
      </c>
      <c r="R39" s="181"/>
      <c r="S39" s="181"/>
      <c r="T39" s="181"/>
      <c r="U39" s="181"/>
      <c r="V39" s="182"/>
    </row>
    <row r="40" spans="3:22" x14ac:dyDescent="0.25">
      <c r="C40" s="21" t="s">
        <v>132</v>
      </c>
      <c r="D40" s="25">
        <v>2018</v>
      </c>
      <c r="E40" s="25">
        <v>2019</v>
      </c>
      <c r="F40" s="25">
        <v>2020</v>
      </c>
      <c r="G40" s="25">
        <v>2021</v>
      </c>
      <c r="H40" s="17">
        <v>2022</v>
      </c>
      <c r="J40" s="21" t="s">
        <v>132</v>
      </c>
      <c r="K40" s="25">
        <v>2018</v>
      </c>
      <c r="L40" s="25">
        <v>2019</v>
      </c>
      <c r="M40" s="25">
        <v>2020</v>
      </c>
      <c r="N40" s="25">
        <v>2021</v>
      </c>
      <c r="O40" s="17">
        <v>2022</v>
      </c>
      <c r="Q40" s="21" t="s">
        <v>132</v>
      </c>
      <c r="R40" s="25">
        <v>2018</v>
      </c>
      <c r="S40" s="25">
        <v>2019</v>
      </c>
      <c r="T40" s="25">
        <v>2020</v>
      </c>
      <c r="U40" s="25">
        <v>2021</v>
      </c>
      <c r="V40" s="17">
        <v>2022</v>
      </c>
    </row>
    <row r="41" spans="3:22" x14ac:dyDescent="0.25">
      <c r="C41" s="12" t="s">
        <v>136</v>
      </c>
      <c r="D41">
        <v>34300</v>
      </c>
      <c r="E41">
        <v>37266</v>
      </c>
      <c r="F41">
        <v>33014</v>
      </c>
      <c r="G41">
        <v>38655</v>
      </c>
      <c r="H41" s="18">
        <v>43004</v>
      </c>
      <c r="J41" s="12" t="s">
        <v>178</v>
      </c>
      <c r="K41">
        <v>-11440</v>
      </c>
      <c r="L41">
        <v>-12378</v>
      </c>
      <c r="M41">
        <v>-9856</v>
      </c>
      <c r="N41">
        <v>-12259</v>
      </c>
      <c r="O41" s="18">
        <v>-12962</v>
      </c>
      <c r="Q41" s="12" t="s">
        <v>136</v>
      </c>
      <c r="R41">
        <v>34300</v>
      </c>
      <c r="S41">
        <v>37266</v>
      </c>
      <c r="T41">
        <v>33014</v>
      </c>
      <c r="U41">
        <v>38655</v>
      </c>
      <c r="V41" s="18">
        <v>43004</v>
      </c>
    </row>
    <row r="42" spans="3:22" ht="13" thickBot="1" x14ac:dyDescent="0.3">
      <c r="C42" s="27" t="s">
        <v>176</v>
      </c>
      <c r="D42" s="48">
        <v>2719</v>
      </c>
      <c r="E42" s="48">
        <v>3804</v>
      </c>
      <c r="F42" s="48">
        <v>3517</v>
      </c>
      <c r="G42" s="48">
        <v>4602</v>
      </c>
      <c r="H42" s="49">
        <v>5307</v>
      </c>
      <c r="J42" s="27" t="s">
        <v>179</v>
      </c>
      <c r="K42" s="48">
        <v>5534</v>
      </c>
      <c r="L42" s="48">
        <v>5066</v>
      </c>
      <c r="M42" s="48">
        <v>5882</v>
      </c>
      <c r="N42" s="48">
        <v>7848</v>
      </c>
      <c r="O42" s="49">
        <v>8421</v>
      </c>
      <c r="Q42" s="27" t="s">
        <v>181</v>
      </c>
      <c r="R42" s="48">
        <v>918</v>
      </c>
      <c r="S42" s="48">
        <v>1021</v>
      </c>
      <c r="T42" s="48">
        <v>609</v>
      </c>
      <c r="U42" s="48">
        <v>1051</v>
      </c>
      <c r="V42" s="49">
        <v>1087</v>
      </c>
    </row>
    <row r="43" spans="3:22" x14ac:dyDescent="0.25">
      <c r="C43" s="21" t="s">
        <v>151</v>
      </c>
      <c r="D43" s="25">
        <f>D42/D41*365</f>
        <v>28.933965014577261</v>
      </c>
      <c r="E43" s="25">
        <f t="shared" ref="E43:H43" si="11">E42/E41*365</f>
        <v>37.258090484624049</v>
      </c>
      <c r="F43" s="25">
        <f t="shared" si="11"/>
        <v>38.883655418913186</v>
      </c>
      <c r="G43" s="25">
        <f t="shared" si="11"/>
        <v>43.454404346138922</v>
      </c>
      <c r="H43" s="17">
        <f t="shared" si="11"/>
        <v>45.043600595293462</v>
      </c>
      <c r="J43" s="21" t="s">
        <v>180</v>
      </c>
      <c r="K43" s="34">
        <f>-K42/K41</f>
        <v>0.48374125874125873</v>
      </c>
      <c r="L43" s="34">
        <f t="shared" ref="L43:O43" si="12">-L42/L41</f>
        <v>0.40927451930845049</v>
      </c>
      <c r="M43" s="34">
        <f t="shared" si="12"/>
        <v>0.59679383116883122</v>
      </c>
      <c r="N43" s="34">
        <f t="shared" si="12"/>
        <v>0.64018272289746314</v>
      </c>
      <c r="O43" s="35">
        <f t="shared" si="12"/>
        <v>0.64966826107082243</v>
      </c>
      <c r="Q43" s="21" t="s">
        <v>153</v>
      </c>
      <c r="R43" s="34">
        <f>R42/R41</f>
        <v>2.6763848396501456E-2</v>
      </c>
      <c r="S43" s="34">
        <f t="shared" ref="S43:V43" si="13">S42/S41</f>
        <v>2.7397627864541405E-2</v>
      </c>
      <c r="T43" s="34">
        <f t="shared" si="13"/>
        <v>1.8446719573514268E-2</v>
      </c>
      <c r="U43" s="34">
        <f t="shared" si="13"/>
        <v>2.7189238132195058E-2</v>
      </c>
      <c r="V43" s="35">
        <f t="shared" si="13"/>
        <v>2.5276718444795832E-2</v>
      </c>
    </row>
    <row r="44" spans="3:22" ht="13.5" thickBot="1" x14ac:dyDescent="0.35">
      <c r="C44" s="13" t="s">
        <v>137</v>
      </c>
      <c r="D44" s="58">
        <f>AVERAGE(D43:H43)</f>
        <v>38.714743171909376</v>
      </c>
      <c r="E44" s="30"/>
      <c r="F44" s="30"/>
      <c r="G44" s="30"/>
      <c r="H44" s="20"/>
      <c r="J44" s="13" t="s">
        <v>137</v>
      </c>
      <c r="K44" s="33">
        <f>AVERAGE(K43:O43)</f>
        <v>0.55593211863736525</v>
      </c>
      <c r="L44" s="30"/>
      <c r="M44" s="30"/>
      <c r="N44" s="30"/>
      <c r="O44" s="20"/>
      <c r="Q44" s="13" t="s">
        <v>137</v>
      </c>
      <c r="R44" s="33">
        <f>AVERAGE(R43:V43)</f>
        <v>2.5014830482309607E-2</v>
      </c>
      <c r="S44" s="30"/>
      <c r="T44" s="30"/>
      <c r="U44" s="30"/>
      <c r="V44" s="20"/>
    </row>
    <row r="45" spans="3:22" ht="13" thickBot="1" x14ac:dyDescent="0.3"/>
    <row r="46" spans="3:22" ht="13.5" thickBot="1" x14ac:dyDescent="0.35">
      <c r="C46" s="180" t="s">
        <v>182</v>
      </c>
      <c r="D46" s="181"/>
      <c r="E46" s="181"/>
      <c r="F46" s="181"/>
      <c r="G46" s="181"/>
      <c r="H46" s="182"/>
    </row>
    <row r="47" spans="3:22" x14ac:dyDescent="0.25">
      <c r="C47" s="21" t="s">
        <v>132</v>
      </c>
      <c r="D47" s="25">
        <v>2018</v>
      </c>
      <c r="E47" s="25">
        <v>2019</v>
      </c>
      <c r="F47" s="25">
        <v>2020</v>
      </c>
      <c r="G47" s="25">
        <v>2021</v>
      </c>
      <c r="H47" s="17">
        <v>2022</v>
      </c>
    </row>
    <row r="48" spans="3:22" x14ac:dyDescent="0.25">
      <c r="C48" s="12" t="s">
        <v>136</v>
      </c>
      <c r="D48">
        <v>34300</v>
      </c>
      <c r="E48">
        <v>37266</v>
      </c>
      <c r="F48">
        <v>33014</v>
      </c>
      <c r="G48">
        <v>38655</v>
      </c>
      <c r="H48" s="18">
        <v>43004</v>
      </c>
    </row>
    <row r="49" spans="3:8" ht="13" thickBot="1" x14ac:dyDescent="0.3">
      <c r="C49" s="27" t="s">
        <v>183</v>
      </c>
      <c r="D49" s="48">
        <v>25376</v>
      </c>
      <c r="E49" s="48">
        <v>27516</v>
      </c>
      <c r="F49" s="48">
        <v>40125</v>
      </c>
      <c r="G49" s="48">
        <v>38116</v>
      </c>
      <c r="H49" s="49">
        <v>36377</v>
      </c>
    </row>
    <row r="50" spans="3:8" x14ac:dyDescent="0.25">
      <c r="C50" s="21" t="s">
        <v>153</v>
      </c>
      <c r="D50" s="34">
        <f>D49/D48</f>
        <v>0.7398250728862974</v>
      </c>
      <c r="E50" s="34">
        <f t="shared" ref="E50:G50" si="14">E49/E48</f>
        <v>0.73836741265496697</v>
      </c>
      <c r="F50" s="34">
        <f t="shared" si="14"/>
        <v>1.2153934694372084</v>
      </c>
      <c r="G50" s="34">
        <f t="shared" si="14"/>
        <v>0.98605613762773248</v>
      </c>
      <c r="H50" s="35">
        <f>H49/H48</f>
        <v>0.84589805599479118</v>
      </c>
    </row>
    <row r="51" spans="3:8" ht="13.5" thickBot="1" x14ac:dyDescent="0.35">
      <c r="C51" s="13" t="s">
        <v>137</v>
      </c>
      <c r="D51" s="33">
        <f>AVERAGE(D50:H50)</f>
        <v>0.90510802972019933</v>
      </c>
      <c r="E51" s="30"/>
      <c r="F51" s="30"/>
      <c r="G51" s="30"/>
      <c r="H51" s="20"/>
    </row>
  </sheetData>
  <mergeCells count="16">
    <mergeCell ref="C39:H39"/>
    <mergeCell ref="J39:O39"/>
    <mergeCell ref="Q39:V39"/>
    <mergeCell ref="C46:H46"/>
    <mergeCell ref="J18:O18"/>
    <mergeCell ref="J32:O32"/>
    <mergeCell ref="Q4:V4"/>
    <mergeCell ref="Q11:V11"/>
    <mergeCell ref="Q18:V18"/>
    <mergeCell ref="Q25:V25"/>
    <mergeCell ref="Q32:V32"/>
    <mergeCell ref="C4:H4"/>
    <mergeCell ref="C32:H32"/>
    <mergeCell ref="J4:O4"/>
    <mergeCell ref="J11:O11"/>
    <mergeCell ref="J25:O25"/>
  </mergeCells>
  <phoneticPr fontId="4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4:I24"/>
  <sheetViews>
    <sheetView showGridLines="0" zoomScale="70" zoomScaleNormal="70" workbookViewId="0">
      <selection activeCell="F28" sqref="F28"/>
    </sheetView>
  </sheetViews>
  <sheetFormatPr defaultRowHeight="12.5" x14ac:dyDescent="0.25"/>
  <cols>
    <col min="4" max="4" width="32.90625" customWidth="1"/>
    <col min="5" max="5" width="10.54296875" bestFit="1" customWidth="1"/>
  </cols>
  <sheetData>
    <row r="4" spans="4:9" ht="13" thickBot="1" x14ac:dyDescent="0.3"/>
    <row r="5" spans="4:9" ht="13" x14ac:dyDescent="0.3">
      <c r="D5" s="178" t="s">
        <v>147</v>
      </c>
      <c r="E5" s="183"/>
      <c r="F5" s="183"/>
      <c r="G5" s="183"/>
      <c r="H5" s="183"/>
      <c r="I5" s="179"/>
    </row>
    <row r="6" spans="4:9" x14ac:dyDescent="0.25">
      <c r="D6" s="10"/>
      <c r="E6">
        <v>2018</v>
      </c>
      <c r="F6">
        <v>2019</v>
      </c>
      <c r="G6">
        <v>2020</v>
      </c>
      <c r="H6">
        <v>2021</v>
      </c>
      <c r="I6" s="18">
        <v>2022</v>
      </c>
    </row>
    <row r="7" spans="4:9" x14ac:dyDescent="0.25">
      <c r="D7" s="38" t="s">
        <v>142</v>
      </c>
      <c r="E7">
        <v>17611</v>
      </c>
      <c r="F7">
        <v>18921</v>
      </c>
      <c r="G7">
        <v>19700</v>
      </c>
      <c r="H7">
        <v>18862</v>
      </c>
      <c r="I7" s="18">
        <v>19075</v>
      </c>
    </row>
    <row r="8" spans="4:9" ht="13" thickBot="1" x14ac:dyDescent="0.3">
      <c r="D8" s="39" t="s">
        <v>141</v>
      </c>
      <c r="E8" s="30">
        <v>-8013</v>
      </c>
      <c r="F8" s="30">
        <v>-8083</v>
      </c>
      <c r="G8" s="30">
        <v>-8923</v>
      </c>
      <c r="H8" s="30">
        <v>-8942</v>
      </c>
      <c r="I8" s="20">
        <v>-9234</v>
      </c>
    </row>
    <row r="9" spans="4:9" ht="13" thickBot="1" x14ac:dyDescent="0.3"/>
    <row r="10" spans="4:9" ht="13" x14ac:dyDescent="0.3">
      <c r="D10" s="41"/>
      <c r="E10" s="43" t="s">
        <v>145</v>
      </c>
      <c r="F10" s="40"/>
      <c r="G10" s="184" t="s">
        <v>149</v>
      </c>
      <c r="H10" s="184"/>
      <c r="I10" s="185"/>
    </row>
    <row r="11" spans="4:9" x14ac:dyDescent="0.25">
      <c r="D11" s="12" t="s">
        <v>143</v>
      </c>
      <c r="E11">
        <v>40</v>
      </c>
      <c r="F11" s="10"/>
      <c r="I11" s="18">
        <f>1/E11</f>
        <v>2.5000000000000001E-2</v>
      </c>
    </row>
    <row r="12" spans="4:9" ht="13" thickBot="1" x14ac:dyDescent="0.3">
      <c r="D12" s="27" t="s">
        <v>144</v>
      </c>
      <c r="E12" s="30">
        <v>20</v>
      </c>
      <c r="F12" s="19"/>
      <c r="G12" s="30"/>
      <c r="H12" s="30"/>
      <c r="I12" s="20">
        <f>1/E12</f>
        <v>0.05</v>
      </c>
    </row>
    <row r="13" spans="4:9" ht="13" thickBot="1" x14ac:dyDescent="0.3"/>
    <row r="14" spans="4:9" ht="13.5" thickBot="1" x14ac:dyDescent="0.35">
      <c r="D14" s="178" t="s">
        <v>146</v>
      </c>
      <c r="E14" s="183"/>
      <c r="F14" s="183"/>
      <c r="G14" s="183"/>
      <c r="H14" s="183"/>
      <c r="I14" s="179"/>
    </row>
    <row r="15" spans="4:9" ht="13" x14ac:dyDescent="0.3">
      <c r="D15" s="42"/>
      <c r="E15" s="25">
        <v>2018</v>
      </c>
      <c r="F15" s="25">
        <v>2019</v>
      </c>
      <c r="G15" s="25">
        <v>2020</v>
      </c>
      <c r="H15" s="25">
        <v>2021</v>
      </c>
      <c r="I15" s="17">
        <v>2022</v>
      </c>
    </row>
    <row r="16" spans="4:9" x14ac:dyDescent="0.25">
      <c r="D16" s="12" t="s">
        <v>143</v>
      </c>
      <c r="E16">
        <v>4322</v>
      </c>
      <c r="F16">
        <v>4576</v>
      </c>
      <c r="G16">
        <v>4782</v>
      </c>
      <c r="H16">
        <v>4349</v>
      </c>
      <c r="I16" s="18">
        <v>4434</v>
      </c>
    </row>
    <row r="17" spans="4:9" x14ac:dyDescent="0.25">
      <c r="D17" s="12" t="s">
        <v>144</v>
      </c>
      <c r="E17">
        <v>12804</v>
      </c>
      <c r="F17">
        <v>13686</v>
      </c>
      <c r="G17">
        <v>14242</v>
      </c>
      <c r="H17">
        <v>13861</v>
      </c>
      <c r="I17" s="18">
        <v>14030</v>
      </c>
    </row>
    <row r="18" spans="4:9" x14ac:dyDescent="0.25">
      <c r="D18" s="12" t="s">
        <v>143</v>
      </c>
      <c r="E18" s="24">
        <f t="shared" ref="E18:I19" si="0">E16/SUM($E$16:$E$17)</f>
        <v>0.25236482541165478</v>
      </c>
      <c r="F18" s="24">
        <f t="shared" si="0"/>
        <v>0.26719607614153917</v>
      </c>
      <c r="G18" s="24">
        <f t="shared" si="0"/>
        <v>0.27922457082798086</v>
      </c>
      <c r="H18" s="24">
        <f t="shared" si="0"/>
        <v>0.25394137568609132</v>
      </c>
      <c r="I18" s="32">
        <f t="shared" si="0"/>
        <v>0.25890458951302114</v>
      </c>
    </row>
    <row r="19" spans="4:9" ht="13" thickBot="1" x14ac:dyDescent="0.3">
      <c r="D19" s="27" t="s">
        <v>144</v>
      </c>
      <c r="E19" s="28">
        <f t="shared" si="0"/>
        <v>0.74763517458834516</v>
      </c>
      <c r="F19" s="28">
        <f t="shared" si="0"/>
        <v>0.79913581688660518</v>
      </c>
      <c r="G19" s="28">
        <f t="shared" si="0"/>
        <v>0.83160107438981667</v>
      </c>
      <c r="H19" s="28">
        <f t="shared" si="0"/>
        <v>0.80935419829499011</v>
      </c>
      <c r="I19" s="29">
        <f t="shared" si="0"/>
        <v>0.81922223519794468</v>
      </c>
    </row>
    <row r="20" spans="4:9" ht="13" thickBot="1" x14ac:dyDescent="0.3"/>
    <row r="21" spans="4:9" ht="13.5" thickBot="1" x14ac:dyDescent="0.35">
      <c r="D21" s="178" t="s">
        <v>148</v>
      </c>
      <c r="E21" s="183"/>
      <c r="F21" s="183"/>
      <c r="G21" s="183"/>
      <c r="H21" s="183"/>
      <c r="I21" s="179"/>
    </row>
    <row r="22" spans="4:9" x14ac:dyDescent="0.25">
      <c r="D22" s="16"/>
      <c r="E22" s="25">
        <v>2018</v>
      </c>
      <c r="F22" s="25">
        <v>2019</v>
      </c>
      <c r="G22" s="25">
        <v>2020</v>
      </c>
      <c r="H22" s="25">
        <v>2021</v>
      </c>
      <c r="I22" s="17">
        <v>2022</v>
      </c>
    </row>
    <row r="23" spans="4:9" ht="13" thickBot="1" x14ac:dyDescent="0.3">
      <c r="D23" s="19"/>
      <c r="E23" s="30">
        <f>SUMPRODUCT(E18:E19,$I$11:$I$12)</f>
        <v>4.3690879364708626E-2</v>
      </c>
      <c r="F23" s="30">
        <f t="shared" ref="F23:I23" si="1">SUMPRODUCT(F18:F19,$I$11:$I$12)</f>
        <v>4.6636692747868747E-2</v>
      </c>
      <c r="G23" s="30">
        <f t="shared" si="1"/>
        <v>4.8560667990190355E-2</v>
      </c>
      <c r="H23" s="30">
        <f t="shared" si="1"/>
        <v>4.6816244306901796E-2</v>
      </c>
      <c r="I23" s="20">
        <f t="shared" si="1"/>
        <v>4.7433726497722768E-2</v>
      </c>
    </row>
    <row r="24" spans="4:9" ht="13.5" thickBot="1" x14ac:dyDescent="0.35">
      <c r="D24" s="13" t="s">
        <v>137</v>
      </c>
      <c r="E24" s="33">
        <f>AVERAGE(E23:I23)</f>
        <v>4.6627642181478454E-2</v>
      </c>
      <c r="F24" s="30"/>
      <c r="G24" s="30"/>
      <c r="H24" s="30"/>
      <c r="I24" s="20"/>
    </row>
  </sheetData>
  <mergeCells count="4">
    <mergeCell ref="D5:I5"/>
    <mergeCell ref="D14:I14"/>
    <mergeCell ref="D21:I21"/>
    <mergeCell ref="G10:I10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IS</vt:lpstr>
      <vt:lpstr>BS</vt:lpstr>
      <vt:lpstr>proforma</vt:lpstr>
      <vt:lpstr>WACC</vt:lpstr>
      <vt:lpstr>Assumptions</vt:lpstr>
      <vt:lpstr>Depreciation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夏瑞泽</dc:creator>
  <cp:lastModifiedBy>瑞泽 夏</cp:lastModifiedBy>
  <dcterms:created xsi:type="dcterms:W3CDTF">2023-11-04T17:03:01Z</dcterms:created>
  <dcterms:modified xsi:type="dcterms:W3CDTF">2023-11-09T04:31:33Z</dcterms:modified>
</cp:coreProperties>
</file>