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ea6cbeee350ba96/Desktop/Seeking Alpha Profile/DYCOM/"/>
    </mc:Choice>
  </mc:AlternateContent>
  <xr:revisionPtr revIDLastSave="1838" documentId="8_{8F8F028A-D221-411F-B3B9-E361FB9C795C}" xr6:coauthVersionLast="47" xr6:coauthVersionMax="47" xr10:uidLastSave="{39B7E67F-63C9-46A7-8529-B84C45B9B104}"/>
  <bookViews>
    <workbookView xWindow="-110" yWindow="-110" windowWidth="25820" windowHeight="15500" firstSheet="1" activeTab="1" xr2:uid="{00000000-000D-0000-FFFF-FFFF00000000}"/>
  </bookViews>
  <sheets>
    <sheet name="__FDSCACHE__" sheetId="8" state="veryHidden" r:id="rId1"/>
    <sheet name="Showcase" sheetId="3" r:id="rId2"/>
    <sheet name="DY-US" sheetId="5" r:id="rId3"/>
    <sheet name="Backlog" sheetId="7" r:id="rId4"/>
    <sheet name="PE Multipl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" i="7" l="1"/>
  <c r="M230" i="5"/>
  <c r="I239" i="5"/>
  <c r="I230" i="5"/>
  <c r="AQ236" i="5"/>
  <c r="AQ237" i="5" s="1"/>
  <c r="AP236" i="5"/>
  <c r="AP237" i="5" s="1"/>
  <c r="AA235" i="5"/>
  <c r="AB235" i="5" s="1"/>
  <c r="AB227" i="5"/>
  <c r="AA212" i="5"/>
  <c r="AA209" i="5"/>
  <c r="AB233" i="5"/>
  <c r="AB230" i="5"/>
  <c r="H216" i="5"/>
  <c r="AA218" i="5"/>
  <c r="AA215" i="5"/>
  <c r="AA221" i="5" s="1"/>
  <c r="V219" i="5"/>
  <c r="Q219" i="5"/>
  <c r="P219" i="5"/>
  <c r="O219" i="5"/>
  <c r="N219" i="5"/>
  <c r="M219" i="5"/>
  <c r="K219" i="5"/>
  <c r="J219" i="5"/>
  <c r="I219" i="5"/>
  <c r="H219" i="5"/>
  <c r="G219" i="5"/>
  <c r="F219" i="5"/>
  <c r="Z218" i="5"/>
  <c r="Z219" i="5" s="1"/>
  <c r="Y218" i="5"/>
  <c r="Y219" i="5" s="1"/>
  <c r="X218" i="5"/>
  <c r="X219" i="5" s="1"/>
  <c r="W218" i="5"/>
  <c r="W219" i="5" s="1"/>
  <c r="V218" i="5"/>
  <c r="U218" i="5"/>
  <c r="U219" i="5" s="1"/>
  <c r="T218" i="5"/>
  <c r="T219" i="5" s="1"/>
  <c r="S218" i="5"/>
  <c r="S219" i="5" s="1"/>
  <c r="R218" i="5"/>
  <c r="R219" i="5" s="1"/>
  <c r="Q218" i="5"/>
  <c r="P218" i="5"/>
  <c r="O218" i="5"/>
  <c r="N218" i="5"/>
  <c r="M218" i="5"/>
  <c r="L218" i="5"/>
  <c r="L219" i="5" s="1"/>
  <c r="K218" i="5"/>
  <c r="J218" i="5"/>
  <c r="I218" i="5"/>
  <c r="H218" i="5"/>
  <c r="G218" i="5"/>
  <c r="F218" i="5"/>
  <c r="Z215" i="5"/>
  <c r="Z216" i="5" s="1"/>
  <c r="Y215" i="5"/>
  <c r="Y216" i="5" s="1"/>
  <c r="Z212" i="5"/>
  <c r="Y212" i="5"/>
  <c r="X212" i="5"/>
  <c r="AB212" i="5" s="1"/>
  <c r="W212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W210" i="5"/>
  <c r="V210" i="5"/>
  <c r="T210" i="5"/>
  <c r="S210" i="5"/>
  <c r="R210" i="5"/>
  <c r="P210" i="5"/>
  <c r="M210" i="5"/>
  <c r="L210" i="5"/>
  <c r="I210" i="5"/>
  <c r="H210" i="5"/>
  <c r="F210" i="5"/>
  <c r="Z209" i="5"/>
  <c r="Z210" i="5" s="1"/>
  <c r="Y209" i="5"/>
  <c r="Y210" i="5" s="1"/>
  <c r="X209" i="5"/>
  <c r="X215" i="5" s="1"/>
  <c r="X216" i="5" s="1"/>
  <c r="W209" i="5"/>
  <c r="V209" i="5"/>
  <c r="U209" i="5"/>
  <c r="U210" i="5" s="1"/>
  <c r="T209" i="5"/>
  <c r="T215" i="5" s="1"/>
  <c r="S209" i="5"/>
  <c r="R209" i="5"/>
  <c r="Q209" i="5"/>
  <c r="Q210" i="5" s="1"/>
  <c r="P209" i="5"/>
  <c r="O209" i="5"/>
  <c r="O210" i="5" s="1"/>
  <c r="N209" i="5"/>
  <c r="N210" i="5" s="1"/>
  <c r="M209" i="5"/>
  <c r="M215" i="5" s="1"/>
  <c r="M216" i="5" s="1"/>
  <c r="L209" i="5"/>
  <c r="L215" i="5" s="1"/>
  <c r="L216" i="5" s="1"/>
  <c r="K209" i="5"/>
  <c r="K215" i="5" s="1"/>
  <c r="K221" i="5" s="1"/>
  <c r="K222" i="5" s="1"/>
  <c r="J209" i="5"/>
  <c r="J215" i="5" s="1"/>
  <c r="J221" i="5" s="1"/>
  <c r="J222" i="5" s="1"/>
  <c r="I209" i="5"/>
  <c r="H209" i="5"/>
  <c r="H215" i="5" s="1"/>
  <c r="G209" i="5"/>
  <c r="G210" i="5" s="1"/>
  <c r="F209" i="5"/>
  <c r="F215" i="5" s="1"/>
  <c r="E218" i="5"/>
  <c r="E219" i="5" s="1"/>
  <c r="E212" i="5"/>
  <c r="E209" i="5"/>
  <c r="E210" i="5" s="1"/>
  <c r="L159" i="5"/>
  <c r="AA154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AB151" i="5"/>
  <c r="AB153" i="5" s="1"/>
  <c r="AA151" i="5"/>
  <c r="AA153" i="5" s="1"/>
  <c r="Z151" i="5"/>
  <c r="Y151" i="5"/>
  <c r="Y153" i="5" s="1"/>
  <c r="X151" i="5"/>
  <c r="X153" i="5" s="1"/>
  <c r="X156" i="5" s="1"/>
  <c r="W151" i="5"/>
  <c r="W153" i="5" s="1"/>
  <c r="W156" i="5" s="1"/>
  <c r="V151" i="5"/>
  <c r="U151" i="5"/>
  <c r="T151" i="5"/>
  <c r="S151" i="5"/>
  <c r="R151" i="5"/>
  <c r="Q151" i="5"/>
  <c r="Q153" i="5" s="1"/>
  <c r="P151" i="5"/>
  <c r="P153" i="5" s="1"/>
  <c r="O151" i="5"/>
  <c r="N151" i="5"/>
  <c r="M151" i="5"/>
  <c r="L151" i="5"/>
  <c r="K151" i="5"/>
  <c r="J151" i="5"/>
  <c r="I151" i="5"/>
  <c r="H151" i="5"/>
  <c r="G151" i="5"/>
  <c r="G153" i="5" s="1"/>
  <c r="F151" i="5"/>
  <c r="F153" i="5" s="1"/>
  <c r="E151" i="5"/>
  <c r="E153" i="5" s="1"/>
  <c r="D152" i="5"/>
  <c r="D155" i="5"/>
  <c r="D154" i="5"/>
  <c r="D151" i="5"/>
  <c r="D153" i="5" s="1"/>
  <c r="D156" i="5" s="1"/>
  <c r="AB142" i="5"/>
  <c r="AB140" i="5"/>
  <c r="AB139" i="5"/>
  <c r="D142" i="5"/>
  <c r="E142" i="5"/>
  <c r="AA142" i="5"/>
  <c r="Z142" i="5"/>
  <c r="Y142" i="5"/>
  <c r="X142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AA139" i="5"/>
  <c r="Z139" i="5"/>
  <c r="Y139" i="5"/>
  <c r="Y141" i="5" s="1"/>
  <c r="Y143" i="5" s="1"/>
  <c r="X139" i="5"/>
  <c r="W139" i="5"/>
  <c r="V139" i="5"/>
  <c r="U139" i="5"/>
  <c r="T139" i="5"/>
  <c r="S139" i="5"/>
  <c r="S141" i="5" s="1"/>
  <c r="S143" i="5" s="1"/>
  <c r="R139" i="5"/>
  <c r="R141" i="5" s="1"/>
  <c r="R143" i="5" s="1"/>
  <c r="Q139" i="5"/>
  <c r="P139" i="5"/>
  <c r="O139" i="5"/>
  <c r="O141" i="5" s="1"/>
  <c r="N139" i="5"/>
  <c r="M139" i="5"/>
  <c r="M141" i="5" s="1"/>
  <c r="L139" i="5"/>
  <c r="L141" i="5" s="1"/>
  <c r="L143" i="5" s="1"/>
  <c r="K139" i="5"/>
  <c r="K141" i="5" s="1"/>
  <c r="K143" i="5" s="1"/>
  <c r="J139" i="5"/>
  <c r="I139" i="5"/>
  <c r="H139" i="5"/>
  <c r="H141" i="5" s="1"/>
  <c r="H143" i="5" s="1"/>
  <c r="G139" i="5"/>
  <c r="F139" i="5"/>
  <c r="E139" i="5"/>
  <c r="D139" i="5"/>
  <c r="F221" i="5" l="1"/>
  <c r="F216" i="5"/>
  <c r="T221" i="5"/>
  <c r="T216" i="5"/>
  <c r="E215" i="5"/>
  <c r="J216" i="5"/>
  <c r="K216" i="5"/>
  <c r="H221" i="5"/>
  <c r="J210" i="5"/>
  <c r="I215" i="5"/>
  <c r="K210" i="5"/>
  <c r="P215" i="5"/>
  <c r="L221" i="5"/>
  <c r="M221" i="5"/>
  <c r="X210" i="5"/>
  <c r="K226" i="5"/>
  <c r="K225" i="5" s="1"/>
  <c r="K239" i="5" s="1"/>
  <c r="J226" i="5"/>
  <c r="J225" i="5" s="1"/>
  <c r="J239" i="5" s="1"/>
  <c r="AB218" i="5"/>
  <c r="AB209" i="5"/>
  <c r="N215" i="5"/>
  <c r="X141" i="5"/>
  <c r="X143" i="5" s="1"/>
  <c r="L153" i="5"/>
  <c r="AB215" i="5"/>
  <c r="AA226" i="5"/>
  <c r="AA225" i="5" s="1"/>
  <c r="AA239" i="5" s="1"/>
  <c r="F222" i="5"/>
  <c r="F226" i="5"/>
  <c r="F225" i="5" s="1"/>
  <c r="F239" i="5" s="1"/>
  <c r="H222" i="5"/>
  <c r="H226" i="5"/>
  <c r="H225" i="5" s="1"/>
  <c r="H239" i="5" s="1"/>
  <c r="M226" i="5"/>
  <c r="M225" i="5" s="1"/>
  <c r="M239" i="5" s="1"/>
  <c r="M222" i="5"/>
  <c r="Y221" i="5"/>
  <c r="K153" i="5"/>
  <c r="K156" i="5" s="1"/>
  <c r="V215" i="5"/>
  <c r="G215" i="5"/>
  <c r="W215" i="5"/>
  <c r="Z221" i="5"/>
  <c r="R215" i="5"/>
  <c r="S215" i="5"/>
  <c r="X221" i="5"/>
  <c r="I141" i="5"/>
  <c r="I143" i="5" s="1"/>
  <c r="J141" i="5"/>
  <c r="J143" i="5" s="1"/>
  <c r="T153" i="5"/>
  <c r="T156" i="5" s="1"/>
  <c r="O215" i="5"/>
  <c r="Q215" i="5"/>
  <c r="U215" i="5"/>
  <c r="V141" i="5"/>
  <c r="V143" i="5" s="1"/>
  <c r="J153" i="5"/>
  <c r="J156" i="5" s="1"/>
  <c r="W141" i="5"/>
  <c r="W143" i="5" s="1"/>
  <c r="W144" i="5" s="1"/>
  <c r="Z153" i="5"/>
  <c r="Z156" i="5" s="1"/>
  <c r="T141" i="5"/>
  <c r="T143" i="5" s="1"/>
  <c r="H153" i="5"/>
  <c r="H156" i="5" s="1"/>
  <c r="U141" i="5"/>
  <c r="U143" i="5" s="1"/>
  <c r="I153" i="5"/>
  <c r="I156" i="5" s="1"/>
  <c r="D141" i="5"/>
  <c r="D143" i="5" s="1"/>
  <c r="E141" i="5"/>
  <c r="E143" i="5" s="1"/>
  <c r="AA141" i="5"/>
  <c r="AA143" i="5" s="1"/>
  <c r="O153" i="5"/>
  <c r="O156" i="5" s="1"/>
  <c r="S153" i="5"/>
  <c r="S156" i="5" s="1"/>
  <c r="Z141" i="5"/>
  <c r="Z143" i="5" s="1"/>
  <c r="M143" i="5"/>
  <c r="M144" i="5" s="1"/>
  <c r="N141" i="5"/>
  <c r="N143" i="5" s="1"/>
  <c r="S144" i="5" s="1"/>
  <c r="O143" i="5"/>
  <c r="AB141" i="5"/>
  <c r="AB143" i="5" s="1"/>
  <c r="R153" i="5"/>
  <c r="R156" i="5" s="1"/>
  <c r="F141" i="5"/>
  <c r="F143" i="5" s="1"/>
  <c r="G141" i="5"/>
  <c r="G143" i="5" s="1"/>
  <c r="H144" i="5" s="1"/>
  <c r="M153" i="5"/>
  <c r="M156" i="5" s="1"/>
  <c r="N153" i="5"/>
  <c r="N156" i="5" s="1"/>
  <c r="P141" i="5"/>
  <c r="P143" i="5" s="1"/>
  <c r="U153" i="5"/>
  <c r="U156" i="5" s="1"/>
  <c r="Q141" i="5"/>
  <c r="Q143" i="5" s="1"/>
  <c r="Q144" i="5" s="1"/>
  <c r="V153" i="5"/>
  <c r="V156" i="5" s="1"/>
  <c r="Y144" i="5"/>
  <c r="X144" i="5"/>
  <c r="P156" i="5"/>
  <c r="Q156" i="5"/>
  <c r="Y156" i="5"/>
  <c r="G156" i="5"/>
  <c r="AA156" i="5"/>
  <c r="L156" i="5"/>
  <c r="E156" i="5"/>
  <c r="F156" i="5"/>
  <c r="AB154" i="5"/>
  <c r="AB156" i="5" s="1"/>
  <c r="V221" i="5" l="1"/>
  <c r="V216" i="5"/>
  <c r="N221" i="5"/>
  <c r="N216" i="5"/>
  <c r="L222" i="5"/>
  <c r="L226" i="5"/>
  <c r="L225" i="5" s="1"/>
  <c r="L239" i="5" s="1"/>
  <c r="P221" i="5"/>
  <c r="P216" i="5"/>
  <c r="U221" i="5"/>
  <c r="U216" i="5"/>
  <c r="Q221" i="5"/>
  <c r="Q216" i="5"/>
  <c r="Y222" i="5"/>
  <c r="Y226" i="5"/>
  <c r="Y225" i="5" s="1"/>
  <c r="Y239" i="5" s="1"/>
  <c r="AB221" i="5"/>
  <c r="X222" i="5"/>
  <c r="X226" i="5"/>
  <c r="X225" i="5" s="1"/>
  <c r="I221" i="5"/>
  <c r="I216" i="5"/>
  <c r="O221" i="5"/>
  <c r="O216" i="5"/>
  <c r="R221" i="5"/>
  <c r="R216" i="5"/>
  <c r="T222" i="5"/>
  <c r="T226" i="5"/>
  <c r="T225" i="5" s="1"/>
  <c r="T239" i="5" s="1"/>
  <c r="Z222" i="5"/>
  <c r="Z226" i="5"/>
  <c r="Z225" i="5" s="1"/>
  <c r="Z239" i="5" s="1"/>
  <c r="W221" i="5"/>
  <c r="W216" i="5"/>
  <c r="E221" i="5"/>
  <c r="E216" i="5"/>
  <c r="S221" i="5"/>
  <c r="S216" i="5"/>
  <c r="G221" i="5"/>
  <c r="G216" i="5"/>
  <c r="E144" i="5"/>
  <c r="G226" i="5"/>
  <c r="G225" i="5" s="1"/>
  <c r="G239" i="5" s="1"/>
  <c r="G222" i="5"/>
  <c r="F144" i="5"/>
  <c r="AB144" i="5"/>
  <c r="AA144" i="5"/>
  <c r="Z144" i="5"/>
  <c r="U144" i="5"/>
  <c r="T144" i="5"/>
  <c r="N144" i="5"/>
  <c r="G144" i="5"/>
  <c r="P144" i="5"/>
  <c r="R144" i="5"/>
  <c r="O144" i="5"/>
  <c r="V144" i="5"/>
  <c r="I222" i="5" l="1"/>
  <c r="I226" i="5"/>
  <c r="I225" i="5" s="1"/>
  <c r="O222" i="5"/>
  <c r="O226" i="5"/>
  <c r="O225" i="5" s="1"/>
  <c r="O239" i="5" s="1"/>
  <c r="AB225" i="5"/>
  <c r="AB239" i="5" s="1"/>
  <c r="X239" i="5"/>
  <c r="S222" i="5"/>
  <c r="S226" i="5"/>
  <c r="S225" i="5" s="1"/>
  <c r="S239" i="5" s="1"/>
  <c r="Q222" i="5"/>
  <c r="Q226" i="5"/>
  <c r="Q225" i="5" s="1"/>
  <c r="Q239" i="5" s="1"/>
  <c r="E222" i="5"/>
  <c r="E226" i="5"/>
  <c r="E225" i="5" s="1"/>
  <c r="E239" i="5" s="1"/>
  <c r="U222" i="5"/>
  <c r="U226" i="5"/>
  <c r="U225" i="5" s="1"/>
  <c r="U239" i="5" s="1"/>
  <c r="W222" i="5"/>
  <c r="W226" i="5"/>
  <c r="W225" i="5" s="1"/>
  <c r="W239" i="5" s="1"/>
  <c r="P222" i="5"/>
  <c r="P226" i="5"/>
  <c r="P225" i="5" s="1"/>
  <c r="P239" i="5" s="1"/>
  <c r="N222" i="5"/>
  <c r="N226" i="5"/>
  <c r="N225" i="5" s="1"/>
  <c r="N239" i="5" s="1"/>
  <c r="AB226" i="5"/>
  <c r="R222" i="5"/>
  <c r="R226" i="5"/>
  <c r="R225" i="5" s="1"/>
  <c r="R239" i="5" s="1"/>
  <c r="V222" i="5"/>
  <c r="V226" i="5"/>
  <c r="V225" i="5" s="1"/>
  <c r="V239" i="5" s="1"/>
  <c r="M13" i="3"/>
  <c r="AC9" i="7"/>
  <c r="AD9" i="7"/>
  <c r="AE9" i="7"/>
  <c r="AF9" i="7"/>
  <c r="AC10" i="7"/>
  <c r="AD10" i="7"/>
  <c r="AE10" i="7"/>
  <c r="AF10" i="7"/>
  <c r="AA10" i="7"/>
  <c r="AA6" i="7"/>
  <c r="AG65" i="5"/>
  <c r="AE87" i="5"/>
  <c r="AF87" i="5"/>
  <c r="AD87" i="5"/>
  <c r="AG57" i="5"/>
  <c r="AE63" i="5"/>
  <c r="AF63" i="5"/>
  <c r="AD63" i="5"/>
  <c r="AD10" i="5"/>
  <c r="AD9" i="5" s="1"/>
  <c r="AE10" i="5"/>
  <c r="AE9" i="5" s="1"/>
  <c r="AE3" i="5" s="1"/>
  <c r="AE4" i="5" s="1"/>
  <c r="AF10" i="5"/>
  <c r="AF32" i="5"/>
  <c r="AC10" i="5"/>
  <c r="AG46" i="5"/>
  <c r="AC88" i="5"/>
  <c r="AC63" i="5"/>
  <c r="AC3" i="5"/>
  <c r="AC4" i="5" s="1"/>
  <c r="AA11" i="5"/>
  <c r="AA12" i="5" s="1"/>
  <c r="AA35" i="5"/>
  <c r="AA31" i="5"/>
  <c r="AB74" i="5"/>
  <c r="Z9" i="5"/>
  <c r="Z10" i="7" s="1"/>
  <c r="AB5" i="5"/>
  <c r="AH10" i="5"/>
  <c r="AI10" i="5"/>
  <c r="V9" i="5"/>
  <c r="AA10" i="5" s="1"/>
  <c r="AA6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B87" i="5"/>
  <c r="AA88" i="5"/>
  <c r="Y88" i="5"/>
  <c r="X88" i="5"/>
  <c r="Z88" i="5"/>
  <c r="X28" i="5"/>
  <c r="AB27" i="5"/>
  <c r="Z28" i="5"/>
  <c r="Z29" i="5" s="1"/>
  <c r="Y28" i="5"/>
  <c r="Y29" i="5" s="1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Z31" i="5"/>
  <c r="Z32" i="5" s="1"/>
  <c r="AE32" i="5" s="1"/>
  <c r="Y31" i="5"/>
  <c r="Y32" i="5" s="1"/>
  <c r="AD32" i="5" s="1"/>
  <c r="X31" i="5"/>
  <c r="X32" i="5" s="1"/>
  <c r="AC32" i="5" s="1"/>
  <c r="AC31" i="5" s="1"/>
  <c r="AC35" i="5" s="1"/>
  <c r="AC36" i="5" s="1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31" i="5"/>
  <c r="C32" i="5" s="1"/>
  <c r="B31" i="5"/>
  <c r="B32" i="5" s="1"/>
  <c r="Z65" i="5"/>
  <c r="AE66" i="5" s="1"/>
  <c r="Y65" i="5"/>
  <c r="AD66" i="5" s="1"/>
  <c r="X65" i="5"/>
  <c r="AC66" i="5" s="1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Z35" i="5"/>
  <c r="Z36" i="5" s="1"/>
  <c r="Y35" i="5"/>
  <c r="Y36" i="5" s="1"/>
  <c r="X35" i="5"/>
  <c r="X36" i="5" s="1"/>
  <c r="W35" i="5"/>
  <c r="W36" i="5" s="1"/>
  <c r="V35" i="5"/>
  <c r="V36" i="5" s="1"/>
  <c r="U35" i="5"/>
  <c r="U36" i="5" s="1"/>
  <c r="T35" i="5"/>
  <c r="T36" i="5" s="1"/>
  <c r="S35" i="5"/>
  <c r="S36" i="5" s="1"/>
  <c r="R35" i="5"/>
  <c r="R36" i="5" s="1"/>
  <c r="Q35" i="5"/>
  <c r="Q36" i="5" s="1"/>
  <c r="P35" i="5"/>
  <c r="P36" i="5" s="1"/>
  <c r="O35" i="5"/>
  <c r="O36" i="5" s="1"/>
  <c r="N35" i="5"/>
  <c r="N36" i="5" s="1"/>
  <c r="M35" i="5"/>
  <c r="M36" i="5" s="1"/>
  <c r="L35" i="5"/>
  <c r="L36" i="5" s="1"/>
  <c r="K35" i="5"/>
  <c r="K36" i="5" s="1"/>
  <c r="J35" i="5"/>
  <c r="J36" i="5" s="1"/>
  <c r="I35" i="5"/>
  <c r="I36" i="5" s="1"/>
  <c r="H35" i="5"/>
  <c r="H36" i="5" s="1"/>
  <c r="G35" i="5"/>
  <c r="G36" i="5" s="1"/>
  <c r="F35" i="5"/>
  <c r="F36" i="5" s="1"/>
  <c r="E35" i="5"/>
  <c r="E36" i="5" s="1"/>
  <c r="D35" i="5"/>
  <c r="D36" i="5" s="1"/>
  <c r="C35" i="5"/>
  <c r="C36" i="5" s="1"/>
  <c r="B35" i="5"/>
  <c r="B36" i="5" s="1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C76" i="5" s="1"/>
  <c r="B75" i="5"/>
  <c r="AG87" i="5" l="1"/>
  <c r="AG88" i="5" s="1"/>
  <c r="AC44" i="5"/>
  <c r="AC39" i="5" s="1"/>
  <c r="AC40" i="5" s="1"/>
  <c r="AC55" i="5"/>
  <c r="AC54" i="5" s="1"/>
  <c r="AG63" i="5"/>
  <c r="AC37" i="5"/>
  <c r="AC17" i="5"/>
  <c r="AC16" i="5" s="1"/>
  <c r="AC59" i="5" s="1"/>
  <c r="AC60" i="5" s="1"/>
  <c r="AC26" i="5"/>
  <c r="AE17" i="5"/>
  <c r="AE16" i="5" s="1"/>
  <c r="AE25" i="5"/>
  <c r="AE44" i="5"/>
  <c r="AE39" i="5" s="1"/>
  <c r="AE55" i="5"/>
  <c r="AE54" i="5" s="1"/>
  <c r="AE31" i="5"/>
  <c r="AD3" i="5"/>
  <c r="R37" i="5"/>
  <c r="U37" i="5"/>
  <c r="Z37" i="5"/>
  <c r="V37" i="5"/>
  <c r="X37" i="5"/>
  <c r="Y37" i="5"/>
  <c r="P70" i="5"/>
  <c r="P158" i="5" s="1"/>
  <c r="Q70" i="5"/>
  <c r="Q158" i="5" s="1"/>
  <c r="M37" i="5"/>
  <c r="S70" i="5"/>
  <c r="S158" i="5" s="1"/>
  <c r="S37" i="5"/>
  <c r="T70" i="5"/>
  <c r="T158" i="5" s="1"/>
  <c r="P37" i="5"/>
  <c r="W37" i="5"/>
  <c r="O70" i="5"/>
  <c r="O158" i="5" s="1"/>
  <c r="R70" i="5"/>
  <c r="R158" i="5" s="1"/>
  <c r="T37" i="5"/>
  <c r="Q37" i="5"/>
  <c r="V33" i="5"/>
  <c r="W33" i="5"/>
  <c r="D70" i="5"/>
  <c r="D158" i="5" s="1"/>
  <c r="F70" i="5"/>
  <c r="F158" i="5" s="1"/>
  <c r="O37" i="5"/>
  <c r="M33" i="5"/>
  <c r="G70" i="5"/>
  <c r="G158" i="5" s="1"/>
  <c r="U70" i="5"/>
  <c r="U158" i="5" s="1"/>
  <c r="V70" i="5"/>
  <c r="V158" i="5" s="1"/>
  <c r="W70" i="5"/>
  <c r="W158" i="5" s="1"/>
  <c r="B70" i="5"/>
  <c r="Z70" i="5"/>
  <c r="Z158" i="5" s="1"/>
  <c r="N37" i="5"/>
  <c r="Q33" i="5"/>
  <c r="S33" i="5"/>
  <c r="H70" i="5"/>
  <c r="H158" i="5" s="1"/>
  <c r="X33" i="5"/>
  <c r="X70" i="5"/>
  <c r="X158" i="5" s="1"/>
  <c r="C70" i="5"/>
  <c r="Y70" i="5"/>
  <c r="Y158" i="5" s="1"/>
  <c r="E70" i="5"/>
  <c r="E158" i="5" s="1"/>
  <c r="I70" i="5"/>
  <c r="I158" i="5" s="1"/>
  <c r="U33" i="5"/>
  <c r="J70" i="5"/>
  <c r="J158" i="5" s="1"/>
  <c r="K70" i="5"/>
  <c r="K158" i="5" s="1"/>
  <c r="L70" i="5"/>
  <c r="L158" i="5" s="1"/>
  <c r="M70" i="5"/>
  <c r="M158" i="5" s="1"/>
  <c r="N70" i="5"/>
  <c r="N158" i="5" s="1"/>
  <c r="R33" i="5"/>
  <c r="P33" i="5"/>
  <c r="D33" i="5"/>
  <c r="Z33" i="5"/>
  <c r="N33" i="5"/>
  <c r="Y33" i="5"/>
  <c r="T33" i="5"/>
  <c r="O33" i="5"/>
  <c r="E33" i="5"/>
  <c r="F33" i="5"/>
  <c r="G33" i="5"/>
  <c r="H33" i="5"/>
  <c r="N59" i="5"/>
  <c r="O59" i="5"/>
  <c r="J59" i="5"/>
  <c r="L59" i="5"/>
  <c r="K59" i="5"/>
  <c r="M59" i="5"/>
  <c r="E59" i="5"/>
  <c r="G59" i="5"/>
  <c r="H59" i="5"/>
  <c r="I59" i="5"/>
  <c r="Q59" i="5"/>
  <c r="P59" i="5"/>
  <c r="F59" i="5"/>
  <c r="R59" i="5"/>
  <c r="S59" i="5"/>
  <c r="T59" i="5"/>
  <c r="U59" i="5"/>
  <c r="V59" i="5"/>
  <c r="H80" i="5"/>
  <c r="H84" i="5" s="1"/>
  <c r="W59" i="5"/>
  <c r="B59" i="5"/>
  <c r="B60" i="5" s="1"/>
  <c r="X59" i="5"/>
  <c r="X146" i="5" s="1"/>
  <c r="C59" i="5"/>
  <c r="C60" i="5" s="1"/>
  <c r="Y59" i="5"/>
  <c r="D59" i="5"/>
  <c r="Z59" i="5"/>
  <c r="J80" i="5"/>
  <c r="J84" i="5" s="1"/>
  <c r="W80" i="5"/>
  <c r="W84" i="5" s="1"/>
  <c r="I10" i="3" s="1"/>
  <c r="I80" i="5"/>
  <c r="I84" i="5" s="1"/>
  <c r="X80" i="5"/>
  <c r="X84" i="5" s="1"/>
  <c r="O80" i="5"/>
  <c r="O84" i="5" s="1"/>
  <c r="Q80" i="5"/>
  <c r="Q84" i="5" s="1"/>
  <c r="R80" i="5"/>
  <c r="R84" i="5" s="1"/>
  <c r="T80" i="5"/>
  <c r="T84" i="5" s="1"/>
  <c r="V80" i="5"/>
  <c r="V84" i="5" s="1"/>
  <c r="S80" i="5"/>
  <c r="S84" i="5" s="1"/>
  <c r="U80" i="5"/>
  <c r="U84" i="5" s="1"/>
  <c r="L80" i="5"/>
  <c r="L84" i="5" s="1"/>
  <c r="N80" i="5"/>
  <c r="N84" i="5" s="1"/>
  <c r="Y80" i="5"/>
  <c r="Y84" i="5" s="1"/>
  <c r="K80" i="5"/>
  <c r="K84" i="5" s="1"/>
  <c r="M80" i="5"/>
  <c r="M84" i="5" s="1"/>
  <c r="Z80" i="5"/>
  <c r="Z84" i="5" s="1"/>
  <c r="F80" i="5"/>
  <c r="F84" i="5" s="1"/>
  <c r="P80" i="5"/>
  <c r="P84" i="5" s="1"/>
  <c r="C80" i="5"/>
  <c r="C84" i="5" s="1"/>
  <c r="D80" i="5"/>
  <c r="D84" i="5" s="1"/>
  <c r="E80" i="5"/>
  <c r="E84" i="5" s="1"/>
  <c r="G80" i="5"/>
  <c r="G84" i="5" s="1"/>
  <c r="B80" i="5"/>
  <c r="B84" i="5" s="1"/>
  <c r="M66" i="5"/>
  <c r="N66" i="5"/>
  <c r="R66" i="5"/>
  <c r="Z66" i="5"/>
  <c r="Y66" i="5"/>
  <c r="H66" i="5"/>
  <c r="X66" i="5"/>
  <c r="Q66" i="5"/>
  <c r="E66" i="5"/>
  <c r="G66" i="5"/>
  <c r="O66" i="5"/>
  <c r="P66" i="5"/>
  <c r="S66" i="5"/>
  <c r="T66" i="5"/>
  <c r="C66" i="5"/>
  <c r="V66" i="5"/>
  <c r="D66" i="5"/>
  <c r="F66" i="5"/>
  <c r="W66" i="5"/>
  <c r="U66" i="5"/>
  <c r="C37" i="5"/>
  <c r="D37" i="5"/>
  <c r="F37" i="5"/>
  <c r="E37" i="5"/>
  <c r="H37" i="5"/>
  <c r="G37" i="5"/>
  <c r="AC42" i="5" l="1"/>
  <c r="AC70" i="5"/>
  <c r="AC75" i="5" s="1"/>
  <c r="AC80" i="5" s="1"/>
  <c r="AC84" i="5" s="1"/>
  <c r="L160" i="5"/>
  <c r="L161" i="5" s="1"/>
  <c r="F60" i="5"/>
  <c r="F146" i="5"/>
  <c r="F147" i="5" s="1"/>
  <c r="F148" i="5" s="1"/>
  <c r="P60" i="5"/>
  <c r="P146" i="5"/>
  <c r="I60" i="5"/>
  <c r="I146" i="5"/>
  <c r="M60" i="5"/>
  <c r="M146" i="5"/>
  <c r="M147" i="5" s="1"/>
  <c r="M148" i="5" s="1"/>
  <c r="G7" i="3"/>
  <c r="N60" i="5"/>
  <c r="N146" i="5"/>
  <c r="E60" i="5"/>
  <c r="E146" i="5"/>
  <c r="E147" i="5" s="1"/>
  <c r="E148" i="5" s="1"/>
  <c r="K60" i="5"/>
  <c r="K146" i="5"/>
  <c r="O60" i="5"/>
  <c r="O146" i="5"/>
  <c r="R85" i="5"/>
  <c r="H10" i="3"/>
  <c r="R60" i="5"/>
  <c r="H7" i="3"/>
  <c r="Z60" i="5"/>
  <c r="Z146" i="5"/>
  <c r="S60" i="5"/>
  <c r="S146" i="5"/>
  <c r="G60" i="5"/>
  <c r="G146" i="5"/>
  <c r="G147" i="5" s="1"/>
  <c r="G148" i="5" s="1"/>
  <c r="L60" i="5"/>
  <c r="L146" i="5"/>
  <c r="D60" i="5"/>
  <c r="D146" i="5"/>
  <c r="D147" i="5" s="1"/>
  <c r="D148" i="5" s="1"/>
  <c r="M85" i="5"/>
  <c r="G10" i="3"/>
  <c r="W60" i="5"/>
  <c r="I7" i="3"/>
  <c r="F10" i="3"/>
  <c r="H85" i="5"/>
  <c r="F11" i="3" s="1"/>
  <c r="V60" i="5"/>
  <c r="V146" i="5"/>
  <c r="U60" i="5"/>
  <c r="U146" i="5"/>
  <c r="Q60" i="5"/>
  <c r="Q146" i="5"/>
  <c r="H60" i="5"/>
  <c r="H146" i="5"/>
  <c r="H147" i="5" s="1"/>
  <c r="H148" i="5" s="1"/>
  <c r="F7" i="3"/>
  <c r="J60" i="5"/>
  <c r="J146" i="5"/>
  <c r="Y60" i="5"/>
  <c r="Y146" i="5"/>
  <c r="T60" i="5"/>
  <c r="T146" i="5"/>
  <c r="AA12" i="7"/>
  <c r="Y12" i="7"/>
  <c r="Z12" i="7"/>
  <c r="AE70" i="5"/>
  <c r="AD17" i="5"/>
  <c r="AD16" i="5" s="1"/>
  <c r="AD25" i="5"/>
  <c r="AE35" i="5"/>
  <c r="AE40" i="5"/>
  <c r="AE42" i="5"/>
  <c r="AD55" i="5"/>
  <c r="AD44" i="5"/>
  <c r="AD4" i="5"/>
  <c r="AD31" i="5"/>
  <c r="X60" i="5"/>
  <c r="AC61" i="5" s="1"/>
  <c r="O147" i="5" l="1"/>
  <c r="O148" i="5" s="1"/>
  <c r="P147" i="5"/>
  <c r="P148" i="5" s="1"/>
  <c r="U147" i="5"/>
  <c r="U148" i="5" s="1"/>
  <c r="X147" i="5"/>
  <c r="X148" i="5" s="1"/>
  <c r="Q147" i="5"/>
  <c r="N147" i="5"/>
  <c r="N148" i="5" s="1"/>
  <c r="T147" i="5"/>
  <c r="T148" i="5" s="1"/>
  <c r="Y147" i="5"/>
  <c r="Y148" i="5" s="1"/>
  <c r="V147" i="5"/>
  <c r="S147" i="5"/>
  <c r="S148" i="5" s="1"/>
  <c r="Z147" i="5"/>
  <c r="Z148" i="5" s="1"/>
  <c r="AE75" i="5"/>
  <c r="AE80" i="5" s="1"/>
  <c r="AE84" i="5" s="1"/>
  <c r="AD54" i="5"/>
  <c r="AE36" i="5"/>
  <c r="AE37" i="5" s="1"/>
  <c r="AE59" i="5"/>
  <c r="AE60" i="5" s="1"/>
  <c r="AE61" i="5" s="1"/>
  <c r="AD35" i="5"/>
  <c r="AD59" i="5" s="1"/>
  <c r="AD60" i="5" s="1"/>
  <c r="AD61" i="5" s="1"/>
  <c r="AD39" i="5"/>
  <c r="Z9" i="7"/>
  <c r="Z6" i="7"/>
  <c r="Z40" i="5"/>
  <c r="AE41" i="5" s="1"/>
  <c r="Z17" i="5"/>
  <c r="Z18" i="5" s="1"/>
  <c r="R146" i="5" l="1"/>
  <c r="R147" i="5" s="1"/>
  <c r="R148" i="5" s="1"/>
  <c r="Q148" i="5"/>
  <c r="V148" i="5"/>
  <c r="W146" i="5"/>
  <c r="W147" i="5" s="1"/>
  <c r="W148" i="5" s="1"/>
  <c r="AD70" i="5"/>
  <c r="AD36" i="5"/>
  <c r="AD37" i="5" s="1"/>
  <c r="AD40" i="5"/>
  <c r="AD42" i="5"/>
  <c r="C7" i="3"/>
  <c r="AD75" i="5" l="1"/>
  <c r="AD80" i="5" s="1"/>
  <c r="AD84" i="5" s="1"/>
  <c r="C32" i="3"/>
  <c r="G20" i="3" l="1"/>
  <c r="H20" i="3"/>
  <c r="I20" i="3"/>
  <c r="J20" i="3"/>
  <c r="K20" i="3"/>
  <c r="L20" i="3"/>
  <c r="F20" i="3"/>
  <c r="K13" i="3"/>
  <c r="L13" i="3"/>
  <c r="J13" i="3"/>
  <c r="I4" i="3"/>
  <c r="I8" i="3" s="1"/>
  <c r="H4" i="3"/>
  <c r="H8" i="3" s="1"/>
  <c r="G4" i="3"/>
  <c r="G8" i="3" s="1"/>
  <c r="F4" i="3"/>
  <c r="F8" i="3" s="1"/>
  <c r="C11" i="3"/>
  <c r="C10" i="3"/>
  <c r="C9" i="3" a="1"/>
  <c r="C8" i="3" a="1"/>
  <c r="C6" i="3" a="1"/>
  <c r="I5" i="3" l="1"/>
  <c r="H5" i="3"/>
  <c r="F17" i="3"/>
  <c r="G17" i="3"/>
  <c r="H17" i="3"/>
  <c r="I17" i="3"/>
  <c r="G5" i="3"/>
  <c r="C9" i="3"/>
  <c r="C8" i="3"/>
  <c r="C6" i="3"/>
  <c r="B46" i="6"/>
  <c r="B45" i="6"/>
  <c r="AB46" i="5"/>
  <c r="AA46" i="5" s="1"/>
  <c r="AI46" i="5"/>
  <c r="AH46" i="5"/>
  <c r="H44" i="5"/>
  <c r="H45" i="5" s="1"/>
  <c r="G44" i="5"/>
  <c r="G45" i="5" s="1"/>
  <c r="M44" i="5"/>
  <c r="M45" i="5" s="1"/>
  <c r="U44" i="5"/>
  <c r="V44" i="5"/>
  <c r="V45" i="5" s="1"/>
  <c r="X44" i="5"/>
  <c r="X45" i="5" s="1"/>
  <c r="Y44" i="5"/>
  <c r="Y45" i="5" s="1"/>
  <c r="R44" i="5"/>
  <c r="R45" i="5" s="1"/>
  <c r="W45" i="5"/>
  <c r="W8" i="5"/>
  <c r="AB88" i="5"/>
  <c r="W88" i="5"/>
  <c r="R88" i="5"/>
  <c r="M88" i="5"/>
  <c r="D88" i="5"/>
  <c r="E88" i="5"/>
  <c r="F88" i="5"/>
  <c r="G88" i="5"/>
  <c r="H88" i="5"/>
  <c r="C88" i="5"/>
  <c r="AB67" i="5"/>
  <c r="AB54" i="5"/>
  <c r="U45" i="5" l="1"/>
  <c r="T44" i="5"/>
  <c r="T45" i="5" s="1"/>
  <c r="AB63" i="5"/>
  <c r="AB65" i="5" s="1"/>
  <c r="AG66" i="5" s="1"/>
  <c r="AA65" i="5"/>
  <c r="AF66" i="5" s="1"/>
  <c r="AH87" i="5"/>
  <c r="AB66" i="5" l="1"/>
  <c r="AH63" i="5"/>
  <c r="AI87" i="5"/>
  <c r="AI63" i="5" l="1"/>
  <c r="AI65" i="5" s="1"/>
  <c r="AH65" i="5"/>
  <c r="L5" i="7"/>
  <c r="Q5" i="7"/>
  <c r="V5" i="7"/>
  <c r="Y6" i="7"/>
  <c r="X6" i="7"/>
  <c r="V6" i="7"/>
  <c r="U6" i="7"/>
  <c r="T6" i="7"/>
  <c r="S6" i="7"/>
  <c r="Q6" i="7"/>
  <c r="P6" i="7"/>
  <c r="O6" i="7"/>
  <c r="N6" i="7"/>
  <c r="J6" i="7"/>
  <c r="K6" i="7"/>
  <c r="L6" i="7"/>
  <c r="I6" i="7"/>
  <c r="Y9" i="7"/>
  <c r="X9" i="7"/>
  <c r="V9" i="7"/>
  <c r="U9" i="7"/>
  <c r="T9" i="7"/>
  <c r="S9" i="7"/>
  <c r="Q9" i="7"/>
  <c r="P9" i="7"/>
  <c r="O9" i="7"/>
  <c r="N9" i="7"/>
  <c r="L9" i="7"/>
  <c r="K9" i="7"/>
  <c r="J9" i="7"/>
  <c r="I9" i="7"/>
  <c r="C89" i="5"/>
  <c r="O11" i="7" l="1"/>
  <c r="O14" i="7" s="1"/>
  <c r="P11" i="7"/>
  <c r="P14" i="7" s="1"/>
  <c r="T11" i="7"/>
  <c r="T14" i="7" s="1"/>
  <c r="K11" i="7"/>
  <c r="K14" i="7" s="1"/>
  <c r="N11" i="7"/>
  <c r="N14" i="7" s="1"/>
  <c r="L11" i="7"/>
  <c r="L14" i="7" s="1"/>
  <c r="Q11" i="7"/>
  <c r="Q14" i="7" s="1"/>
  <c r="I11" i="7"/>
  <c r="I14" i="7" s="1"/>
  <c r="S11" i="7"/>
  <c r="S14" i="7" s="1"/>
  <c r="J11" i="7"/>
  <c r="J14" i="7" s="1"/>
  <c r="F19" i="3" l="1"/>
  <c r="I19" i="3"/>
  <c r="C9" i="5"/>
  <c r="Y9" i="5"/>
  <c r="Y10" i="7" s="1"/>
  <c r="X12" i="7" s="1"/>
  <c r="X9" i="5"/>
  <c r="W9" i="5"/>
  <c r="U9" i="5"/>
  <c r="Z10" i="5" s="1"/>
  <c r="T9" i="5"/>
  <c r="T10" i="7" s="1"/>
  <c r="S9" i="5"/>
  <c r="S10" i="7" s="1"/>
  <c r="R9" i="5"/>
  <c r="Q9" i="5"/>
  <c r="Q10" i="7" s="1"/>
  <c r="P9" i="5"/>
  <c r="P10" i="7" s="1"/>
  <c r="O9" i="5"/>
  <c r="O10" i="7" s="1"/>
  <c r="N9" i="5"/>
  <c r="N10" i="7" s="1"/>
  <c r="M9" i="5"/>
  <c r="L9" i="5"/>
  <c r="L10" i="7" s="1"/>
  <c r="K9" i="5"/>
  <c r="K10" i="7" s="1"/>
  <c r="J9" i="5"/>
  <c r="J10" i="7" s="1"/>
  <c r="I9" i="5"/>
  <c r="I10" i="7" s="1"/>
  <c r="H9" i="5"/>
  <c r="G9" i="5"/>
  <c r="F9" i="5"/>
  <c r="E9" i="5"/>
  <c r="D9" i="5"/>
  <c r="B9" i="5"/>
  <c r="G18" i="3" l="1"/>
  <c r="H19" i="3"/>
  <c r="H11" i="3"/>
  <c r="F18" i="3"/>
  <c r="G19" i="3"/>
  <c r="G11" i="3"/>
  <c r="I11" i="3"/>
  <c r="H18" i="3"/>
  <c r="I18" i="3"/>
  <c r="L12" i="7"/>
  <c r="L15" i="7" s="1"/>
  <c r="I12" i="7"/>
  <c r="I15" i="7" s="1"/>
  <c r="J12" i="7"/>
  <c r="J15" i="7" s="1"/>
  <c r="K12" i="7"/>
  <c r="K15" i="7" s="1"/>
  <c r="U10" i="7"/>
  <c r="AA3" i="5"/>
  <c r="V10" i="7"/>
  <c r="X10" i="7"/>
  <c r="V12" i="7" s="1"/>
  <c r="N12" i="7"/>
  <c r="N15" i="7" s="1"/>
  <c r="O12" i="7"/>
  <c r="O15" i="7" s="1"/>
  <c r="W10" i="5"/>
  <c r="C10" i="5"/>
  <c r="G10" i="5"/>
  <c r="H10" i="5"/>
  <c r="S10" i="5"/>
  <c r="D10" i="5"/>
  <c r="O10" i="5"/>
  <c r="F10" i="5"/>
  <c r="E10" i="5"/>
  <c r="Q10" i="5"/>
  <c r="P10" i="5"/>
  <c r="N10" i="5"/>
  <c r="Y10" i="5"/>
  <c r="X10" i="5"/>
  <c r="V10" i="5"/>
  <c r="U10" i="5"/>
  <c r="T10" i="5"/>
  <c r="M10" i="5"/>
  <c r="R10" i="5"/>
  <c r="W76" i="5"/>
  <c r="W159" i="5" s="1"/>
  <c r="W160" i="5" s="1"/>
  <c r="W161" i="5" s="1"/>
  <c r="W162" i="5" s="1"/>
  <c r="R76" i="5"/>
  <c r="R159" i="5" s="1"/>
  <c r="R160" i="5" s="1"/>
  <c r="R161" i="5" s="1"/>
  <c r="R162" i="5" s="1"/>
  <c r="M76" i="5"/>
  <c r="M159" i="5" s="1"/>
  <c r="M160" i="5" s="1"/>
  <c r="M161" i="5" s="1"/>
  <c r="M162" i="5" s="1"/>
  <c r="B76" i="5"/>
  <c r="D76" i="5"/>
  <c r="D159" i="5" s="1"/>
  <c r="D160" i="5" s="1"/>
  <c r="D161" i="5" s="1"/>
  <c r="E76" i="5"/>
  <c r="E159" i="5" s="1"/>
  <c r="E160" i="5" s="1"/>
  <c r="E161" i="5" s="1"/>
  <c r="F76" i="5"/>
  <c r="F159" i="5" s="1"/>
  <c r="F160" i="5" s="1"/>
  <c r="F161" i="5" s="1"/>
  <c r="G76" i="5"/>
  <c r="G159" i="5" s="1"/>
  <c r="G160" i="5" s="1"/>
  <c r="G161" i="5" s="1"/>
  <c r="H76" i="5"/>
  <c r="H159" i="5" s="1"/>
  <c r="H160" i="5" s="1"/>
  <c r="H161" i="5" s="1"/>
  <c r="W4" i="5"/>
  <c r="R4" i="5"/>
  <c r="M4" i="5"/>
  <c r="AA216" i="5" l="1"/>
  <c r="AA210" i="5"/>
  <c r="AA9" i="7"/>
  <c r="X11" i="7" s="1"/>
  <c r="X14" i="7" s="1"/>
  <c r="AA222" i="5"/>
  <c r="AA219" i="5"/>
  <c r="E162" i="5"/>
  <c r="E164" i="5" s="1"/>
  <c r="E163" i="5"/>
  <c r="M164" i="5"/>
  <c r="M163" i="5"/>
  <c r="W164" i="5"/>
  <c r="W163" i="5"/>
  <c r="D162" i="5"/>
  <c r="D164" i="5" s="1"/>
  <c r="D163" i="5"/>
  <c r="R163" i="5"/>
  <c r="R164" i="5"/>
  <c r="H162" i="5"/>
  <c r="H164" i="5" s="1"/>
  <c r="H163" i="5"/>
  <c r="G162" i="5"/>
  <c r="G164" i="5" s="1"/>
  <c r="G163" i="5"/>
  <c r="F162" i="5"/>
  <c r="F164" i="5" s="1"/>
  <c r="F163" i="5"/>
  <c r="U12" i="7"/>
  <c r="AA36" i="5"/>
  <c r="AA37" i="5" s="1"/>
  <c r="AF9" i="5"/>
  <c r="AA17" i="5"/>
  <c r="AA18" i="5" s="1"/>
  <c r="AA56" i="5"/>
  <c r="AA57" i="5"/>
  <c r="AB57" i="5" s="1"/>
  <c r="AB25" i="5"/>
  <c r="AB28" i="5"/>
  <c r="AA44" i="5"/>
  <c r="AB3" i="5"/>
  <c r="AB9" i="5"/>
  <c r="AB10" i="5" s="1"/>
  <c r="T12" i="7"/>
  <c r="T15" i="7" s="1"/>
  <c r="S12" i="7"/>
  <c r="S15" i="7" s="1"/>
  <c r="P12" i="7"/>
  <c r="P15" i="7" s="1"/>
  <c r="AA4" i="5"/>
  <c r="Z4" i="5"/>
  <c r="Q12" i="7"/>
  <c r="Q15" i="7" s="1"/>
  <c r="Y79" i="5"/>
  <c r="X79" i="5"/>
  <c r="V79" i="5"/>
  <c r="U79" i="5"/>
  <c r="T79" i="5"/>
  <c r="S79" i="5"/>
  <c r="Q79" i="5"/>
  <c r="N79" i="5"/>
  <c r="O79" i="5"/>
  <c r="P79" i="5"/>
  <c r="W79" i="5"/>
  <c r="R79" i="5"/>
  <c r="M79" i="5"/>
  <c r="D79" i="5"/>
  <c r="E79" i="5"/>
  <c r="F79" i="5"/>
  <c r="G79" i="5"/>
  <c r="H79" i="5"/>
  <c r="C79" i="5"/>
  <c r="W42" i="5"/>
  <c r="R42" i="5"/>
  <c r="M42" i="5"/>
  <c r="H42" i="5"/>
  <c r="G42" i="5"/>
  <c r="F42" i="5"/>
  <c r="E42" i="5"/>
  <c r="D42" i="5"/>
  <c r="C42" i="5"/>
  <c r="W51" i="5"/>
  <c r="W52" i="5" s="1"/>
  <c r="U51" i="5"/>
  <c r="U52" i="5" s="1"/>
  <c r="T51" i="5"/>
  <c r="T52" i="5" s="1"/>
  <c r="S51" i="5"/>
  <c r="S52" i="5" s="1"/>
  <c r="Q51" i="5"/>
  <c r="Q52" i="5" s="1"/>
  <c r="R51" i="5"/>
  <c r="R52" i="5" s="1"/>
  <c r="P51" i="5"/>
  <c r="P52" i="5" s="1"/>
  <c r="O51" i="5"/>
  <c r="O52" i="5" s="1"/>
  <c r="N51" i="5"/>
  <c r="N52" i="5" s="1"/>
  <c r="M51" i="5"/>
  <c r="M52" i="5" s="1"/>
  <c r="K51" i="5"/>
  <c r="K52" i="5" s="1"/>
  <c r="J51" i="5"/>
  <c r="J52" i="5" s="1"/>
  <c r="I51" i="5"/>
  <c r="I52" i="5" s="1"/>
  <c r="H51" i="5"/>
  <c r="H52" i="5" s="1"/>
  <c r="G51" i="5"/>
  <c r="G52" i="5" s="1"/>
  <c r="F51" i="5"/>
  <c r="F52" i="5" s="1"/>
  <c r="E51" i="5"/>
  <c r="E52" i="5" s="1"/>
  <c r="D51" i="5"/>
  <c r="D52" i="5" s="1"/>
  <c r="C51" i="5"/>
  <c r="C52" i="5" s="1"/>
  <c r="B51" i="5"/>
  <c r="B52" i="5" s="1"/>
  <c r="Y40" i="5"/>
  <c r="AD41" i="5" s="1"/>
  <c r="X40" i="5"/>
  <c r="AC41" i="5" s="1"/>
  <c r="V40" i="5"/>
  <c r="AA40" i="5" s="1"/>
  <c r="W40" i="5"/>
  <c r="U40" i="5"/>
  <c r="T40" i="5"/>
  <c r="S40" i="5"/>
  <c r="Q40" i="5"/>
  <c r="R40" i="5"/>
  <c r="P40" i="5"/>
  <c r="O40" i="5"/>
  <c r="N40" i="5"/>
  <c r="M40" i="5"/>
  <c r="K40" i="5"/>
  <c r="J40" i="5"/>
  <c r="I40" i="5"/>
  <c r="H40" i="5"/>
  <c r="G40" i="5"/>
  <c r="F40" i="5"/>
  <c r="E40" i="5"/>
  <c r="D40" i="5"/>
  <c r="C40" i="5"/>
  <c r="B40" i="5"/>
  <c r="Y17" i="5"/>
  <c r="Y18" i="5" s="1"/>
  <c r="X17" i="5"/>
  <c r="V17" i="5"/>
  <c r="V18" i="5" s="1"/>
  <c r="W17" i="5"/>
  <c r="W18" i="5" s="1"/>
  <c r="U17" i="5"/>
  <c r="U18" i="5" s="1"/>
  <c r="T17" i="5"/>
  <c r="T18" i="5" s="1"/>
  <c r="S17" i="5"/>
  <c r="S18" i="5" s="1"/>
  <c r="Q17" i="5"/>
  <c r="Q18" i="5" s="1"/>
  <c r="R17" i="5"/>
  <c r="R18" i="5" s="1"/>
  <c r="P17" i="5"/>
  <c r="P18" i="5" s="1"/>
  <c r="O17" i="5"/>
  <c r="O18" i="5" s="1"/>
  <c r="N17" i="5"/>
  <c r="N18" i="5" s="1"/>
  <c r="M17" i="5"/>
  <c r="M18" i="5" s="1"/>
  <c r="K17" i="5"/>
  <c r="K18" i="5" s="1"/>
  <c r="J17" i="5"/>
  <c r="J18" i="5" s="1"/>
  <c r="I17" i="5"/>
  <c r="I18" i="5" s="1"/>
  <c r="C17" i="5"/>
  <c r="C18" i="5" s="1"/>
  <c r="D17" i="5"/>
  <c r="D18" i="5" s="1"/>
  <c r="E17" i="5"/>
  <c r="E18" i="5" s="1"/>
  <c r="F17" i="5"/>
  <c r="F18" i="5" s="1"/>
  <c r="G17" i="5"/>
  <c r="G18" i="5" s="1"/>
  <c r="H17" i="5"/>
  <c r="H18" i="5" s="1"/>
  <c r="B17" i="5"/>
  <c r="B18" i="5" s="1"/>
  <c r="D4" i="5"/>
  <c r="E4" i="5"/>
  <c r="F4" i="5"/>
  <c r="G4" i="5"/>
  <c r="H4" i="5"/>
  <c r="F5" i="3" s="1"/>
  <c r="C4" i="5"/>
  <c r="Y76" i="5"/>
  <c r="Y159" i="5" s="1"/>
  <c r="Y160" i="5" s="1"/>
  <c r="Y161" i="5" s="1"/>
  <c r="X76" i="5"/>
  <c r="X159" i="5" s="1"/>
  <c r="X160" i="5" s="1"/>
  <c r="X161" i="5" s="1"/>
  <c r="V76" i="5"/>
  <c r="V159" i="5" s="1"/>
  <c r="V160" i="5" s="1"/>
  <c r="V161" i="5" s="1"/>
  <c r="U76" i="5"/>
  <c r="U159" i="5" s="1"/>
  <c r="U160" i="5" s="1"/>
  <c r="U161" i="5" s="1"/>
  <c r="T76" i="5"/>
  <c r="T159" i="5" s="1"/>
  <c r="T160" i="5" s="1"/>
  <c r="T161" i="5" s="1"/>
  <c r="S76" i="5"/>
  <c r="S159" i="5" s="1"/>
  <c r="S160" i="5" s="1"/>
  <c r="S161" i="5" s="1"/>
  <c r="Q76" i="5"/>
  <c r="Q159" i="5" s="1"/>
  <c r="Q160" i="5" s="1"/>
  <c r="Q161" i="5" s="1"/>
  <c r="P76" i="5"/>
  <c r="P159" i="5" s="1"/>
  <c r="P160" i="5" s="1"/>
  <c r="P161" i="5" s="1"/>
  <c r="O76" i="5"/>
  <c r="O159" i="5" s="1"/>
  <c r="O160" i="5" s="1"/>
  <c r="O161" i="5" s="1"/>
  <c r="N76" i="5"/>
  <c r="N159" i="5" s="1"/>
  <c r="N160" i="5" s="1"/>
  <c r="N161" i="5" s="1"/>
  <c r="K76" i="5"/>
  <c r="K159" i="5" s="1"/>
  <c r="K160" i="5" s="1"/>
  <c r="K161" i="5" s="1"/>
  <c r="J76" i="5"/>
  <c r="J159" i="5" s="1"/>
  <c r="J160" i="5" s="1"/>
  <c r="J161" i="5" s="1"/>
  <c r="I76" i="5"/>
  <c r="I159" i="5" s="1"/>
  <c r="I160" i="5" s="1"/>
  <c r="I161" i="5" s="1"/>
  <c r="Y51" i="5"/>
  <c r="Y52" i="5" s="1"/>
  <c r="X51" i="5"/>
  <c r="X52" i="5" s="1"/>
  <c r="V51" i="5"/>
  <c r="V52" i="5" s="1"/>
  <c r="Y42" i="5"/>
  <c r="X42" i="5"/>
  <c r="V42" i="5"/>
  <c r="U42" i="5"/>
  <c r="T42" i="5"/>
  <c r="S42" i="5"/>
  <c r="Q42" i="5"/>
  <c r="P42" i="5"/>
  <c r="O42" i="5"/>
  <c r="N42" i="5"/>
  <c r="AB31" i="5"/>
  <c r="AB32" i="5" s="1"/>
  <c r="AB33" i="5" s="1"/>
  <c r="Y4" i="5"/>
  <c r="X4" i="5"/>
  <c r="V4" i="5"/>
  <c r="U4" i="5"/>
  <c r="T4" i="5"/>
  <c r="S4" i="5"/>
  <c r="Q4" i="5"/>
  <c r="P4" i="5"/>
  <c r="O4" i="5"/>
  <c r="N4" i="5"/>
  <c r="AB219" i="5" l="1"/>
  <c r="AB216" i="5"/>
  <c r="AB210" i="5"/>
  <c r="AB222" i="5"/>
  <c r="Y11" i="7"/>
  <c r="Y14" i="7" s="1"/>
  <c r="Z11" i="7"/>
  <c r="Z14" i="7" s="1"/>
  <c r="P162" i="5"/>
  <c r="Q162" i="5"/>
  <c r="O162" i="5"/>
  <c r="N162" i="5"/>
  <c r="U162" i="5"/>
  <c r="S162" i="5"/>
  <c r="V162" i="5"/>
  <c r="T162" i="5"/>
  <c r="Y162" i="5"/>
  <c r="X162" i="5"/>
  <c r="AF3" i="5"/>
  <c r="AG9" i="5"/>
  <c r="AG10" i="5" s="1"/>
  <c r="AB56" i="5"/>
  <c r="AA70" i="5"/>
  <c r="AB29" i="5"/>
  <c r="Z44" i="5"/>
  <c r="Z45" i="5" s="1"/>
  <c r="Z41" i="5"/>
  <c r="J4" i="3"/>
  <c r="AB20" i="5"/>
  <c r="AB39" i="5"/>
  <c r="Z50" i="5"/>
  <c r="Z51" i="5" s="1"/>
  <c r="Z52" i="5" s="1"/>
  <c r="Z42" i="5"/>
  <c r="AA42" i="5"/>
  <c r="AA50" i="5"/>
  <c r="AA51" i="5" s="1"/>
  <c r="AB4" i="5"/>
  <c r="X18" i="5"/>
  <c r="AB17" i="5"/>
  <c r="AB18" i="5" s="1"/>
  <c r="AB16" i="5"/>
  <c r="U11" i="7"/>
  <c r="U14" i="7" s="1"/>
  <c r="C41" i="5"/>
  <c r="D41" i="5"/>
  <c r="E41" i="5"/>
  <c r="F41" i="5"/>
  <c r="W41" i="5"/>
  <c r="G41" i="5"/>
  <c r="H41" i="5"/>
  <c r="R41" i="5"/>
  <c r="M41" i="5"/>
  <c r="N41" i="5"/>
  <c r="O41" i="5"/>
  <c r="P41" i="5"/>
  <c r="S41" i="5"/>
  <c r="X41" i="5"/>
  <c r="U41" i="5"/>
  <c r="Y41" i="5"/>
  <c r="Q41" i="5"/>
  <c r="T41" i="5"/>
  <c r="V41" i="5"/>
  <c r="AB70" i="5" l="1"/>
  <c r="AB158" i="5" s="1"/>
  <c r="AA158" i="5"/>
  <c r="T163" i="5"/>
  <c r="T164" i="5"/>
  <c r="U164" i="5"/>
  <c r="U163" i="5"/>
  <c r="Y163" i="5"/>
  <c r="Y164" i="5"/>
  <c r="V163" i="5"/>
  <c r="V164" i="5"/>
  <c r="S163" i="5"/>
  <c r="S164" i="5"/>
  <c r="N164" i="5"/>
  <c r="N163" i="5"/>
  <c r="X164" i="5"/>
  <c r="X163" i="5"/>
  <c r="O163" i="5"/>
  <c r="O164" i="5"/>
  <c r="Q164" i="5"/>
  <c r="Q163" i="5"/>
  <c r="P164" i="5"/>
  <c r="P163" i="5"/>
  <c r="AA14" i="7"/>
  <c r="AA11" i="7"/>
  <c r="AG3" i="5"/>
  <c r="AG218" i="5" s="1"/>
  <c r="AF4" i="5"/>
  <c r="AF17" i="5"/>
  <c r="AF25" i="5"/>
  <c r="AG25" i="5" s="1"/>
  <c r="AF44" i="5"/>
  <c r="AF31" i="5"/>
  <c r="AF55" i="5"/>
  <c r="AB35" i="5"/>
  <c r="AB36" i="5" s="1"/>
  <c r="AA59" i="5"/>
  <c r="AA146" i="5" s="1"/>
  <c r="AA147" i="5" s="1"/>
  <c r="AB44" i="5"/>
  <c r="AB45" i="5" s="1"/>
  <c r="J17" i="3"/>
  <c r="J5" i="3"/>
  <c r="AB50" i="5"/>
  <c r="AB51" i="5" s="1"/>
  <c r="AB52" i="5" s="1"/>
  <c r="Z69" i="5"/>
  <c r="AB40" i="5"/>
  <c r="AB42" i="5"/>
  <c r="AA52" i="5"/>
  <c r="AA69" i="5"/>
  <c r="AA148" i="5" l="1"/>
  <c r="AB146" i="5"/>
  <c r="AB147" i="5" s="1"/>
  <c r="AB148" i="5" s="1"/>
  <c r="AG4" i="5"/>
  <c r="K4" i="3"/>
  <c r="K17" i="3" s="1"/>
  <c r="AH9" i="5"/>
  <c r="AH3" i="5" s="1"/>
  <c r="AF54" i="5"/>
  <c r="AG55" i="5"/>
  <c r="AG54" i="5" s="1"/>
  <c r="AF35" i="5"/>
  <c r="AG31" i="5"/>
  <c r="AF39" i="5"/>
  <c r="AG44" i="5"/>
  <c r="AF16" i="5"/>
  <c r="AG17" i="5"/>
  <c r="AB37" i="5"/>
  <c r="AG36" i="5"/>
  <c r="AA60" i="5"/>
  <c r="AB59" i="5"/>
  <c r="AB69" i="5"/>
  <c r="AB41" i="5"/>
  <c r="AH55" i="5" l="1"/>
  <c r="AH54" i="5" s="1"/>
  <c r="AH218" i="5"/>
  <c r="AB60" i="5"/>
  <c r="AB61" i="5" s="1"/>
  <c r="J7" i="3"/>
  <c r="J8" i="3" s="1"/>
  <c r="V11" i="7"/>
  <c r="V14" i="7"/>
  <c r="L4" i="3"/>
  <c r="L5" i="3" s="1"/>
  <c r="AH25" i="5"/>
  <c r="AH44" i="5"/>
  <c r="AH39" i="5" s="1"/>
  <c r="AH40" i="5" s="1"/>
  <c r="AI9" i="5"/>
  <c r="AI3" i="5" s="1"/>
  <c r="AH4" i="5"/>
  <c r="AH17" i="5"/>
  <c r="AH16" i="5" s="1"/>
  <c r="K5" i="3"/>
  <c r="AG18" i="5"/>
  <c r="AG16" i="5"/>
  <c r="AF70" i="5"/>
  <c r="AF75" i="5" s="1"/>
  <c r="AF80" i="5" s="1"/>
  <c r="AF84" i="5" s="1"/>
  <c r="AF59" i="5"/>
  <c r="AF60" i="5" s="1"/>
  <c r="AF61" i="5" s="1"/>
  <c r="AG39" i="5"/>
  <c r="AG40" i="5" s="1"/>
  <c r="AG41" i="5" s="1"/>
  <c r="AG45" i="5"/>
  <c r="AF40" i="5"/>
  <c r="AF41" i="5" s="1"/>
  <c r="AF42" i="5"/>
  <c r="AF36" i="5"/>
  <c r="AF37" i="5" s="1"/>
  <c r="AG35" i="5"/>
  <c r="AH36" i="5"/>
  <c r="AA75" i="5"/>
  <c r="AA76" i="5" s="1"/>
  <c r="AA159" i="5" s="1"/>
  <c r="AA160" i="5" s="1"/>
  <c r="AA161" i="5" s="1"/>
  <c r="AI4" i="5" l="1"/>
  <c r="AI218" i="5"/>
  <c r="AI25" i="5"/>
  <c r="L17" i="3"/>
  <c r="AI44" i="5"/>
  <c r="AI39" i="5" s="1"/>
  <c r="AI40" i="5" s="1"/>
  <c r="AI41" i="5" s="1"/>
  <c r="AI55" i="5"/>
  <c r="AI54" i="5" s="1"/>
  <c r="AI17" i="5"/>
  <c r="AI16" i="5" s="1"/>
  <c r="M4" i="3"/>
  <c r="M17" i="3" s="1"/>
  <c r="AH41" i="5"/>
  <c r="AH35" i="5"/>
  <c r="AI36" i="5"/>
  <c r="AI35" i="5" s="1"/>
  <c r="AA80" i="5"/>
  <c r="AG42" i="5"/>
  <c r="AG50" i="5"/>
  <c r="AG51" i="5" s="1"/>
  <c r="AA78" i="5"/>
  <c r="M5" i="3" l="1"/>
  <c r="AG59" i="5"/>
  <c r="K7" i="3" s="1"/>
  <c r="K8" i="3" s="1"/>
  <c r="AI31" i="5"/>
  <c r="AI59" i="5"/>
  <c r="M7" i="3" s="1"/>
  <c r="M8" i="3" s="1"/>
  <c r="AB80" i="5"/>
  <c r="AB84" i="5" s="1"/>
  <c r="J10" i="3" s="1"/>
  <c r="AA84" i="5"/>
  <c r="AG69" i="5"/>
  <c r="AG52" i="5"/>
  <c r="AI42" i="5"/>
  <c r="AI50" i="5"/>
  <c r="AI51" i="5" s="1"/>
  <c r="AH42" i="5"/>
  <c r="AH50" i="5"/>
  <c r="AH51" i="5" s="1"/>
  <c r="AB72" i="5"/>
  <c r="Z78" i="5"/>
  <c r="AA79" i="5"/>
  <c r="AI60" i="5" l="1"/>
  <c r="AG60" i="5"/>
  <c r="AG61" i="5" s="1"/>
  <c r="AG210" i="5" s="1"/>
  <c r="AG209" i="5" s="1"/>
  <c r="AG215" i="5" s="1"/>
  <c r="AG221" i="5" s="1"/>
  <c r="AB85" i="5"/>
  <c r="AH31" i="5"/>
  <c r="AH59" i="5"/>
  <c r="L7" i="3" s="1"/>
  <c r="L8" i="3" s="1"/>
  <c r="AI70" i="5"/>
  <c r="AI32" i="5"/>
  <c r="AG32" i="5"/>
  <c r="AG33" i="5" s="1"/>
  <c r="AG70" i="5"/>
  <c r="AG75" i="5" s="1"/>
  <c r="AG80" i="5" s="1"/>
  <c r="AB75" i="5"/>
  <c r="AB76" i="5" s="1"/>
  <c r="AB159" i="5" s="1"/>
  <c r="AB160" i="5" s="1"/>
  <c r="AB161" i="5" s="1"/>
  <c r="AB162" i="5" s="1"/>
  <c r="AI52" i="5"/>
  <c r="AI69" i="5"/>
  <c r="AH52" i="5"/>
  <c r="AH69" i="5"/>
  <c r="Z76" i="5"/>
  <c r="Z159" i="5" s="1"/>
  <c r="Z160" i="5" s="1"/>
  <c r="Z161" i="5" s="1"/>
  <c r="AB78" i="5"/>
  <c r="Z79" i="5"/>
  <c r="AG222" i="5" l="1"/>
  <c r="AG226" i="5"/>
  <c r="AG225" i="5" s="1"/>
  <c r="AG239" i="5" s="1"/>
  <c r="AG216" i="5"/>
  <c r="AA162" i="5"/>
  <c r="Z162" i="5"/>
  <c r="AB164" i="5"/>
  <c r="AB163" i="5"/>
  <c r="AI75" i="5"/>
  <c r="AI80" i="5" s="1"/>
  <c r="AI84" i="5" s="1"/>
  <c r="C24" i="3" s="1"/>
  <c r="AH60" i="5"/>
  <c r="AH61" i="5" s="1"/>
  <c r="AH210" i="5" s="1"/>
  <c r="AH209" i="5" s="1"/>
  <c r="AH215" i="5" s="1"/>
  <c r="AH221" i="5" s="1"/>
  <c r="AG84" i="5"/>
  <c r="K10" i="3" s="1"/>
  <c r="K14" i="3" s="1"/>
  <c r="J11" i="3"/>
  <c r="J19" i="3"/>
  <c r="AH70" i="5"/>
  <c r="AH32" i="5"/>
  <c r="AH33" i="5" s="1"/>
  <c r="AB79" i="5"/>
  <c r="AH222" i="5" l="1"/>
  <c r="AH226" i="5"/>
  <c r="AH225" i="5" s="1"/>
  <c r="AH239" i="5" s="1"/>
  <c r="AH216" i="5"/>
  <c r="Z164" i="5"/>
  <c r="Z163" i="5"/>
  <c r="AA164" i="5"/>
  <c r="AA163" i="5"/>
  <c r="AI61" i="5"/>
  <c r="AI210" i="5" s="1"/>
  <c r="AI209" i="5" s="1"/>
  <c r="AI215" i="5" s="1"/>
  <c r="AI221" i="5" s="1"/>
  <c r="M10" i="3"/>
  <c r="M14" i="3" s="1"/>
  <c r="AH75" i="5"/>
  <c r="AH80" i="5" s="1"/>
  <c r="AH84" i="5" s="1"/>
  <c r="C18" i="3" s="1"/>
  <c r="AI33" i="5"/>
  <c r="AG85" i="5"/>
  <c r="AI222" i="5" l="1"/>
  <c r="AI226" i="5"/>
  <c r="AI225" i="5" s="1"/>
  <c r="AI239" i="5" s="1"/>
  <c r="AI216" i="5"/>
  <c r="L10" i="3"/>
  <c r="L14" i="3" s="1"/>
  <c r="J18" i="3"/>
  <c r="K11" i="3"/>
  <c r="K19" i="3"/>
  <c r="C20" i="3"/>
  <c r="S26" i="3" s="1"/>
  <c r="C31" i="3"/>
  <c r="C33" i="3" s="1"/>
  <c r="C34" i="3" s="1"/>
  <c r="K18" i="3"/>
  <c r="S16" i="3" l="1"/>
  <c r="S11" i="3"/>
  <c r="S25" i="3"/>
  <c r="S24" i="3"/>
  <c r="S6" i="3"/>
  <c r="S27" i="3"/>
  <c r="S5" i="3"/>
  <c r="S23" i="3"/>
  <c r="S21" i="3"/>
  <c r="S20" i="3"/>
  <c r="S19" i="3"/>
  <c r="S31" i="3"/>
  <c r="S28" i="3"/>
  <c r="S4" i="3"/>
  <c r="S22" i="3"/>
  <c r="S18" i="3"/>
  <c r="S15" i="3"/>
  <c r="S32" i="3"/>
  <c r="S13" i="3"/>
  <c r="S35" i="3"/>
  <c r="S17" i="3"/>
  <c r="S33" i="3"/>
  <c r="S14" i="3"/>
  <c r="S34" i="3"/>
  <c r="S12" i="3"/>
  <c r="C21" i="3"/>
  <c r="S10" i="3"/>
  <c r="S3" i="3"/>
  <c r="S9" i="3"/>
  <c r="S30" i="3"/>
  <c r="S29" i="3"/>
  <c r="S7" i="3"/>
  <c r="S8" i="3"/>
  <c r="L11" i="3"/>
  <c r="L19" i="3"/>
  <c r="C26" i="3"/>
  <c r="C28" i="3" s="1"/>
  <c r="AH85" i="5"/>
  <c r="C39" i="3" l="1"/>
  <c r="C40" i="3" s="1"/>
  <c r="M11" i="3"/>
  <c r="M19" i="3"/>
  <c r="C27" i="3"/>
  <c r="T34" i="3"/>
  <c r="T35" i="3"/>
  <c r="T31" i="3"/>
  <c r="T33" i="3"/>
  <c r="T32" i="3"/>
  <c r="T4" i="3"/>
  <c r="T26" i="3"/>
  <c r="T28" i="3"/>
  <c r="T29" i="3"/>
  <c r="T30" i="3"/>
  <c r="T10" i="3"/>
  <c r="T20" i="3"/>
  <c r="T24" i="3"/>
  <c r="T5" i="3"/>
  <c r="T27" i="3"/>
  <c r="T7" i="3"/>
  <c r="T16" i="3"/>
  <c r="T18" i="3"/>
  <c r="T21" i="3"/>
  <c r="T23" i="3"/>
  <c r="T25" i="3"/>
  <c r="T6" i="3"/>
  <c r="T8" i="3"/>
  <c r="T9" i="3"/>
  <c r="T3" i="3"/>
  <c r="T12" i="3"/>
  <c r="T14" i="3"/>
  <c r="T17" i="3"/>
  <c r="T19" i="3"/>
  <c r="T22" i="3"/>
  <c r="T11" i="3"/>
  <c r="T13" i="3"/>
  <c r="T15" i="3"/>
  <c r="AI85" i="5"/>
  <c r="L18" i="3"/>
  <c r="M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" authorId="0" shapeId="0" xr:uid="{211740F4-581B-4F83-8C9C-1065E144069C}">
      <text>
        <r>
          <rPr>
            <b/>
            <sz val="9"/>
            <color indexed="81"/>
            <rFont val="Tahoma"/>
            <family val="2"/>
          </rPr>
          <t>&lt;?xml version="1.0" encoding="utf-8"?&gt;&lt;Schema xmlns:xsd="http://www.w3.org/2001/XMLSchema" xmlns:xsi="http://www.w3.org/2001/XMLSchema-instance" Version="2" Timestamp="1730719385"&gt;&lt;FQL&gt;&lt;Q&gt;DY-US^FF_COM_SHS_OUT_EPS_DIL(ANN_R,0)&lt;/Q&gt;&lt;R&gt;1&lt;/R&gt;&lt;C&gt;1&lt;/C&gt;&lt;D xsi:type="xsd:double"&gt;29.698926&lt;/D&gt;&lt;/FQL&gt;&lt;FQL&gt;&lt;Q&gt;DY-US^FREF_MARKET_VALUE_COMPANY(0,,,,,0,,"LEGACY")&lt;/Q&gt;&lt;R&gt;1&lt;/R&gt;&lt;C&gt;1&lt;/C&gt;&lt;D xsi:type="xsd:double"&gt;5099.04578978228&lt;/D&gt;&lt;/FQL&gt;&lt;FQL&gt;&lt;Q&gt;DY-US^FF_DEBT(ANN_R,0)&lt;/Q&gt;&lt;R&gt;1&lt;/R&gt;&lt;C&gt;1&lt;/C&gt;&lt;D xsi:type="xsd:double"&gt;885.04&lt;/D&gt;&lt;/FQL&gt;&lt;FQL&gt;&lt;Q&gt;DY-US^FF_CASH_ST(ANN_R,0)&lt;/Q&gt;&lt;R&gt;1&lt;/R&gt;&lt;C&gt;1&lt;/C&gt;&lt;D xsi:type="xsd:double"&gt;102.458&lt;/D&gt;&lt;/FQL&gt;&lt;FQL&gt;&lt;Q&gt;DY-US^FE_ESTIMATE_DATE(DATE,,ANN_ROLL,+1,'YYYYMMDD',NOW,,,'')&lt;/Q&gt;&lt;R&gt;1&lt;/R&gt;&lt;C&gt;1&lt;/C&gt;&lt;D xsi:type="xsd:string"&gt;20241104&lt;/D&gt;&lt;/FQL&gt;&lt;FQL&gt;&lt;Q&gt;DY-US^FF_NET_DEBT(ANN_R,0)&lt;/Q&gt;&lt;R&gt;1&lt;/R&gt;&lt;C&gt;1&lt;/C&gt;&lt;D xsi:type="xsd:double"&gt;782.582&lt;/D&gt;&lt;/FQL&gt;&lt;/Schema&gt;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<sst xmlns="http://schemas.openxmlformats.org/spreadsheetml/2006/main" count="348" uniqueCount="281">
  <si>
    <t>27 JUL '24</t>
  </si>
  <si>
    <t>27 APR '24</t>
  </si>
  <si>
    <t>27 JAN '24</t>
  </si>
  <si>
    <t>28 OCT '23</t>
  </si>
  <si>
    <t>29 JUL '23</t>
  </si>
  <si>
    <t>29 APR '23</t>
  </si>
  <si>
    <t>28 JAN '23</t>
  </si>
  <si>
    <t>29 OCT '22</t>
  </si>
  <si>
    <t>30 JUL '22</t>
  </si>
  <si>
    <t>30 APR '22</t>
  </si>
  <si>
    <t>29 JAN '22</t>
  </si>
  <si>
    <t>30 OCT '21</t>
  </si>
  <si>
    <t>31 JUL '21</t>
  </si>
  <si>
    <t>01 MAY '21</t>
  </si>
  <si>
    <t>Costs of earned revenues, excluding depreciation and amortization</t>
  </si>
  <si>
    <t>General and administrative includes stock-based compensation expense</t>
  </si>
  <si>
    <t>yoy</t>
    <phoneticPr fontId="3" type="noConversion"/>
  </si>
  <si>
    <t>% Revenue</t>
    <phoneticPr fontId="3" type="noConversion"/>
  </si>
  <si>
    <t>bull</t>
    <phoneticPr fontId="3" type="noConversion"/>
  </si>
  <si>
    <t>base</t>
    <phoneticPr fontId="3" type="noConversion"/>
  </si>
  <si>
    <t>bear</t>
    <phoneticPr fontId="3" type="noConversion"/>
  </si>
  <si>
    <t>Gross Profit</t>
    <phoneticPr fontId="3" type="noConversion"/>
  </si>
  <si>
    <t>change in bps</t>
    <phoneticPr fontId="3" type="noConversion"/>
  </si>
  <si>
    <t>Depreciation and amortization</t>
    <phoneticPr fontId="3" type="noConversion"/>
  </si>
  <si>
    <t>Goodwill impairment charge</t>
    <phoneticPr fontId="3" type="noConversion"/>
  </si>
  <si>
    <t>Costs and expenses</t>
    <phoneticPr fontId="3" type="noConversion"/>
  </si>
  <si>
    <t>Interest expense, net</t>
    <phoneticPr fontId="3" type="noConversion"/>
  </si>
  <si>
    <t>Loss on debt extinguishment</t>
    <phoneticPr fontId="3" type="noConversion"/>
  </si>
  <si>
    <t>Other income, net</t>
    <phoneticPr fontId="3" type="noConversion"/>
  </si>
  <si>
    <t>Income / loss before income taxes</t>
    <phoneticPr fontId="3" type="noConversion"/>
  </si>
  <si>
    <t>Provision / benefit for income taxes</t>
    <phoneticPr fontId="3" type="noConversion"/>
  </si>
  <si>
    <t>Net income / loss</t>
    <phoneticPr fontId="3" type="noConversion"/>
  </si>
  <si>
    <t>Per share</t>
    <phoneticPr fontId="3" type="noConversion"/>
  </si>
  <si>
    <t>Diluted</t>
    <phoneticPr fontId="3" type="noConversion"/>
  </si>
  <si>
    <t>Weighted average shares</t>
    <phoneticPr fontId="3" type="noConversion"/>
  </si>
  <si>
    <t>Contract revenues</t>
    <phoneticPr fontId="3" type="noConversion"/>
  </si>
  <si>
    <t>Operating Income</t>
    <phoneticPr fontId="3" type="noConversion"/>
  </si>
  <si>
    <t>Operating Margin</t>
    <phoneticPr fontId="3" type="noConversion"/>
  </si>
  <si>
    <t>FY22</t>
    <phoneticPr fontId="3" type="noConversion"/>
  </si>
  <si>
    <t>FY21</t>
    <phoneticPr fontId="3" type="noConversion"/>
  </si>
  <si>
    <t>FY20</t>
    <phoneticPr fontId="3" type="noConversion"/>
  </si>
  <si>
    <t>FY19</t>
    <phoneticPr fontId="3" type="noConversion"/>
  </si>
  <si>
    <t>FY18</t>
    <phoneticPr fontId="3" type="noConversion"/>
  </si>
  <si>
    <t>FY17</t>
    <phoneticPr fontId="3" type="noConversion"/>
  </si>
  <si>
    <t>FY16</t>
    <phoneticPr fontId="3" type="noConversion"/>
  </si>
  <si>
    <t>FY15</t>
    <phoneticPr fontId="3" type="noConversion"/>
  </si>
  <si>
    <t>28 OCT '24</t>
    <phoneticPr fontId="3" type="noConversion"/>
  </si>
  <si>
    <t>FY25</t>
    <phoneticPr fontId="3" type="noConversion"/>
  </si>
  <si>
    <t>FY26</t>
    <phoneticPr fontId="3" type="noConversion"/>
  </si>
  <si>
    <t>FY27</t>
    <phoneticPr fontId="3" type="noConversion"/>
  </si>
  <si>
    <t>FY28</t>
    <phoneticPr fontId="3" type="noConversion"/>
  </si>
  <si>
    <t>Ticker</t>
    <phoneticPr fontId="3" type="noConversion"/>
  </si>
  <si>
    <t>Last Update</t>
    <phoneticPr fontId="3" type="noConversion"/>
  </si>
  <si>
    <t>Summary Table</t>
    <phoneticPr fontId="3" type="noConversion"/>
  </si>
  <si>
    <t>Price</t>
    <phoneticPr fontId="3" type="noConversion"/>
  </si>
  <si>
    <t>Diluted Shares</t>
    <phoneticPr fontId="3" type="noConversion"/>
  </si>
  <si>
    <t>Mark Cap</t>
    <phoneticPr fontId="3" type="noConversion"/>
  </si>
  <si>
    <t>Total Debt</t>
    <phoneticPr fontId="3" type="noConversion"/>
  </si>
  <si>
    <t>Cash</t>
    <phoneticPr fontId="3" type="noConversion"/>
  </si>
  <si>
    <t>Net Debt</t>
    <phoneticPr fontId="3" type="noConversion"/>
  </si>
  <si>
    <t>Enterprice Value</t>
    <phoneticPr fontId="3" type="noConversion"/>
  </si>
  <si>
    <t>Bull[1] &amp; Base[2] &amp; Bear[3]</t>
    <phoneticPr fontId="3" type="noConversion"/>
  </si>
  <si>
    <t>Revenue Growth</t>
    <phoneticPr fontId="3" type="noConversion"/>
  </si>
  <si>
    <t>Multiples</t>
    <phoneticPr fontId="3" type="noConversion"/>
  </si>
  <si>
    <t>Target P/E</t>
    <phoneticPr fontId="3" type="noConversion"/>
  </si>
  <si>
    <t>EOY Target Price</t>
    <phoneticPr fontId="3" type="noConversion"/>
  </si>
  <si>
    <t>% Return</t>
    <phoneticPr fontId="3" type="noConversion"/>
  </si>
  <si>
    <t>Annualized Return</t>
    <phoneticPr fontId="3" type="noConversion"/>
  </si>
  <si>
    <t>Ray's Estimate</t>
    <phoneticPr fontId="3" type="noConversion"/>
  </si>
  <si>
    <t>2021A</t>
    <phoneticPr fontId="3" type="noConversion"/>
  </si>
  <si>
    <t>2022A</t>
    <phoneticPr fontId="3" type="noConversion"/>
  </si>
  <si>
    <t>2023A</t>
    <phoneticPr fontId="3" type="noConversion"/>
  </si>
  <si>
    <t>2025E</t>
    <phoneticPr fontId="3" type="noConversion"/>
  </si>
  <si>
    <t>2026E</t>
    <phoneticPr fontId="3" type="noConversion"/>
  </si>
  <si>
    <t>Buy Price</t>
    <phoneticPr fontId="3" type="noConversion"/>
  </si>
  <si>
    <t>No Brainer</t>
    <phoneticPr fontId="3" type="noConversion"/>
  </si>
  <si>
    <t xml:space="preserve">Revenue </t>
    <phoneticPr fontId="3" type="noConversion"/>
  </si>
  <si>
    <t>% Growth</t>
    <phoneticPr fontId="3" type="noConversion"/>
  </si>
  <si>
    <t>Adjusted EBITDA</t>
    <phoneticPr fontId="3" type="noConversion"/>
  </si>
  <si>
    <t>Adjusted EBITDA Margin</t>
    <phoneticPr fontId="3" type="noConversion"/>
  </si>
  <si>
    <t>Diluted EPS</t>
    <phoneticPr fontId="3" type="noConversion"/>
  </si>
  <si>
    <t>Street EPS</t>
    <phoneticPr fontId="3" type="noConversion"/>
  </si>
  <si>
    <t>Delta</t>
    <phoneticPr fontId="3" type="noConversion"/>
  </si>
  <si>
    <t>EV/Sales</t>
    <phoneticPr fontId="3" type="noConversion"/>
  </si>
  <si>
    <t>EV/EBITDA</t>
    <phoneticPr fontId="3" type="noConversion"/>
  </si>
  <si>
    <t>P/E</t>
    <phoneticPr fontId="3" type="noConversion"/>
  </si>
  <si>
    <t>Street P/E</t>
    <phoneticPr fontId="3" type="noConversion"/>
  </si>
  <si>
    <t>P/E NTM Scenarios</t>
    <phoneticPr fontId="3" type="noConversion"/>
  </si>
  <si>
    <t>Bull</t>
    <phoneticPr fontId="3" type="noConversion"/>
  </si>
  <si>
    <t>Base</t>
    <phoneticPr fontId="3" type="noConversion"/>
  </si>
  <si>
    <t>Bear</t>
    <phoneticPr fontId="3" type="noConversion"/>
  </si>
  <si>
    <t>DY</t>
    <phoneticPr fontId="3" type="noConversion"/>
  </si>
  <si>
    <t>27 JAN '25</t>
    <phoneticPr fontId="3" type="noConversion"/>
  </si>
  <si>
    <t>FY 24</t>
    <phoneticPr fontId="3" type="noConversion"/>
  </si>
  <si>
    <t>FY23</t>
    <phoneticPr fontId="3" type="noConversion"/>
  </si>
  <si>
    <t>Revenue from Acquired Businesses</t>
    <phoneticPr fontId="3" type="noConversion"/>
  </si>
  <si>
    <t>Non-GAAP Organic Revenue</t>
    <phoneticPr fontId="3" type="noConversion"/>
  </si>
  <si>
    <t>organic yoy</t>
    <phoneticPr fontId="3" type="noConversion"/>
  </si>
  <si>
    <t>Revenue from Storm Restoration Services</t>
    <phoneticPr fontId="3" type="noConversion"/>
  </si>
  <si>
    <t>Additional Week</t>
    <phoneticPr fontId="3" type="noConversion"/>
  </si>
  <si>
    <t>Adjusted Income Tax Expense</t>
    <phoneticPr fontId="3" type="noConversion"/>
  </si>
  <si>
    <t>Backlog</t>
    <phoneticPr fontId="3" type="noConversion"/>
  </si>
  <si>
    <t>Backlog NTM</t>
    <phoneticPr fontId="3" type="noConversion"/>
  </si>
  <si>
    <t>Revenue</t>
    <phoneticPr fontId="3" type="noConversion"/>
  </si>
  <si>
    <t>Revenue NTM</t>
    <phoneticPr fontId="3" type="noConversion"/>
  </si>
  <si>
    <t>Organic Rev. NTM</t>
    <phoneticPr fontId="3" type="noConversion"/>
  </si>
  <si>
    <t xml:space="preserve">Organic Rev. </t>
    <phoneticPr fontId="3" type="noConversion"/>
  </si>
  <si>
    <t>Burn Rate</t>
    <phoneticPr fontId="3" type="noConversion"/>
  </si>
  <si>
    <t>FY24</t>
    <phoneticPr fontId="3" type="noConversion"/>
  </si>
  <si>
    <t>% NTM</t>
    <phoneticPr fontId="3" type="noConversion"/>
  </si>
  <si>
    <t>OCT' 24</t>
    <phoneticPr fontId="3" type="noConversion"/>
  </si>
  <si>
    <t>2027E</t>
    <phoneticPr fontId="3" type="noConversion"/>
  </si>
  <si>
    <t>2028E</t>
    <phoneticPr fontId="3" type="noConversion"/>
  </si>
  <si>
    <t>2024A</t>
    <phoneticPr fontId="3" type="noConversion"/>
  </si>
  <si>
    <t>2025E</t>
    <phoneticPr fontId="3" type="noConversion"/>
  </si>
  <si>
    <t>2026E</t>
    <phoneticPr fontId="3" type="noConversion"/>
  </si>
  <si>
    <t>2028E</t>
    <phoneticPr fontId="3" type="noConversion"/>
  </si>
  <si>
    <t>2028 EPS</t>
    <phoneticPr fontId="3" type="noConversion"/>
  </si>
  <si>
    <t>2026 EPS</t>
    <phoneticPr fontId="3" type="noConversion"/>
  </si>
  <si>
    <t>CAGR</t>
    <phoneticPr fontId="3" type="noConversion"/>
  </si>
  <si>
    <t>Depreciation</t>
    <phoneticPr fontId="3" type="noConversion"/>
  </si>
  <si>
    <t>Amortization</t>
    <phoneticPr fontId="3" type="noConversion"/>
  </si>
  <si>
    <t>Av. GM</t>
    <phoneticPr fontId="3" type="noConversion"/>
  </si>
  <si>
    <t>This sheet contains FactSet XML data for use with this workbook's =FDS codes.  Modifying the worksheet's contents may damage the workbook's =FDS functionality.</t>
  </si>
  <si>
    <t>FY 2027 Target</t>
    <phoneticPr fontId="3" type="noConversion"/>
  </si>
  <si>
    <t>FY 2025 %</t>
    <phoneticPr fontId="3" type="noConversion"/>
  </si>
  <si>
    <t>FY 2027 %</t>
    <phoneticPr fontId="3" type="noConversion"/>
  </si>
  <si>
    <t>FY 2027 Risk Case</t>
    <phoneticPr fontId="3" type="noConversion"/>
  </si>
  <si>
    <t>11/22/2024</t>
    <phoneticPr fontId="3" type="noConversion"/>
  </si>
  <si>
    <t xml:space="preserve">    Acquisition related costs</t>
    <phoneticPr fontId="3" type="noConversion"/>
  </si>
  <si>
    <t xml:space="preserve">    Charges for wage and hour class action litigation settlement</t>
    <phoneticPr fontId="3" type="noConversion"/>
  </si>
  <si>
    <t xml:space="preserve">    Recovery/non-cash charge of previously reserved account receivables and contract assets</t>
    <phoneticPr fontId="3" type="noConversion"/>
  </si>
  <si>
    <t xml:space="preserve">    Charge for warranty costs</t>
    <phoneticPr fontId="3" type="noConversion"/>
  </si>
  <si>
    <t xml:space="preserve">    Stock-based compensation</t>
    <phoneticPr fontId="3" type="noConversion"/>
  </si>
  <si>
    <t xml:space="preserve">    Stock-based compensation Modification</t>
    <phoneticPr fontId="3" type="noConversion"/>
  </si>
  <si>
    <t>Non-GAAP Tax Rate</t>
    <phoneticPr fontId="3" type="noConversion"/>
  </si>
  <si>
    <t xml:space="preserve">    Tax Related Gain/Loss</t>
    <phoneticPr fontId="3" type="noConversion"/>
  </si>
  <si>
    <t xml:space="preserve">    Tax Effect of Adjustment</t>
    <phoneticPr fontId="3" type="noConversion"/>
  </si>
  <si>
    <t>Non-GAAP SG&amp;A [EBITDA]</t>
    <phoneticPr fontId="3" type="noConversion"/>
  </si>
  <si>
    <t>Non-GAAP SG&amp;A [ANI]</t>
    <phoneticPr fontId="3" type="noConversion"/>
  </si>
  <si>
    <t>Gross Profit Margin</t>
    <phoneticPr fontId="3" type="noConversion"/>
  </si>
  <si>
    <t xml:space="preserve">    Pre-tax non-cash amortization of debt discount</t>
    <phoneticPr fontId="3" type="noConversion"/>
  </si>
  <si>
    <t>Non-GAAP Interest Expense</t>
    <phoneticPr fontId="3" type="noConversion"/>
  </si>
  <si>
    <t>Non-GAAP Adjusted Net Income</t>
    <phoneticPr fontId="3" type="noConversion"/>
  </si>
  <si>
    <t>Non-GAAP Other Income</t>
    <phoneticPr fontId="3" type="noConversion"/>
  </si>
  <si>
    <t xml:space="preserve">    Gain on sale of fixed assets</t>
    <phoneticPr fontId="3" type="noConversion"/>
  </si>
  <si>
    <t xml:space="preserve">        % of rev.</t>
    <phoneticPr fontId="3" type="noConversion"/>
  </si>
  <si>
    <t>Adjusted Income before Tax</t>
    <phoneticPr fontId="3" type="noConversion"/>
  </si>
  <si>
    <t>2027 EPS</t>
    <phoneticPr fontId="3" type="noConversion"/>
  </si>
  <si>
    <t>Non-GAAP Diluted Earnings Per Share</t>
    <phoneticPr fontId="3" type="noConversion"/>
  </si>
  <si>
    <t>Q1 FY26</t>
    <phoneticPr fontId="3" type="noConversion"/>
  </si>
  <si>
    <t>Q2 FY26</t>
    <phoneticPr fontId="3" type="noConversion"/>
  </si>
  <si>
    <t>Q3 FY26</t>
    <phoneticPr fontId="3" type="noConversion"/>
  </si>
  <si>
    <t>Q4 FY26</t>
    <phoneticPr fontId="3" type="noConversion"/>
  </si>
  <si>
    <t>FY 2026 Target</t>
    <phoneticPr fontId="3" type="noConversion"/>
  </si>
  <si>
    <t>Income Statement</t>
    <phoneticPr fontId="3" type="noConversion"/>
  </si>
  <si>
    <t>JAN '25</t>
    <phoneticPr fontId="3" type="noConversion"/>
  </si>
  <si>
    <t>2025A</t>
    <phoneticPr fontId="3" type="noConversion"/>
  </si>
  <si>
    <t>FY 2026 Risk Case</t>
    <phoneticPr fontId="3" type="noConversion"/>
  </si>
  <si>
    <t>Balance Sheet</t>
    <phoneticPr fontId="3" type="noConversion"/>
  </si>
  <si>
    <t>Total assets</t>
  </si>
  <si>
    <t>Total current assets</t>
  </si>
  <si>
    <t>Cash and equivalents</t>
  </si>
  <si>
    <t>Accounts receivable, net</t>
  </si>
  <si>
    <t>Contract with customer, asset, gross</t>
  </si>
  <si>
    <t>Inventories</t>
  </si>
  <si>
    <t>Deferred tax assets, net</t>
  </si>
  <si>
    <t>Other current assets</t>
  </si>
  <si>
    <t>Income tax receivable</t>
  </si>
  <si>
    <t>Other current assets excluding income tax receivable</t>
  </si>
  <si>
    <t>Other current assets excluding current assets of discontinued operations</t>
  </si>
  <si>
    <t>Current assets of discontinued operations</t>
  </si>
  <si>
    <t>Total non-current assets</t>
  </si>
  <si>
    <t>Property and equipment, net</t>
  </si>
  <si>
    <t>Operating lease right-of-use assets</t>
  </si>
  <si>
    <t>Goodwill and other intangible assets, net</t>
  </si>
  <si>
    <t>Goodwill</t>
  </si>
  <si>
    <t>Intangible assets, net</t>
  </si>
  <si>
    <t>Other</t>
  </si>
  <si>
    <t>Non-current assets of discontinued operations</t>
  </si>
  <si>
    <t>Total liabilities and stockholders' equity</t>
  </si>
  <si>
    <t>Total liabilities</t>
  </si>
  <si>
    <t>Total current liabilities</t>
  </si>
  <si>
    <t>Accounts payable</t>
  </si>
  <si>
    <t>Current portion of debt</t>
  </si>
  <si>
    <t>Billings in excess of costs and estimated earnings</t>
  </si>
  <si>
    <t>Contract liabilities</t>
  </si>
  <si>
    <t>Accrued insurance claims</t>
  </si>
  <si>
    <t>Operating lease liabilities</t>
  </si>
  <si>
    <t>Other accrued liabilities</t>
  </si>
  <si>
    <t>Income taxes payable</t>
  </si>
  <si>
    <t>Other accrued liabilities excluding income taxes payable</t>
  </si>
  <si>
    <t>Long-term debt</t>
  </si>
  <si>
    <t>Deferred tax liabilities, net non-current</t>
  </si>
  <si>
    <t>Other liabilities</t>
  </si>
  <si>
    <t>Other liabilities excluding non-current liabilities of discontinued operations</t>
  </si>
  <si>
    <t>Non-current liabilities of discontinued operations</t>
  </si>
  <si>
    <t>Total stockholders' equity</t>
  </si>
  <si>
    <t>Preferred stock</t>
  </si>
  <si>
    <t>Common stock</t>
  </si>
  <si>
    <t>Additional paid-in capital</t>
  </si>
  <si>
    <t>Accumulated other comprehensive loss / income</t>
  </si>
  <si>
    <t>Retained earnings</t>
  </si>
  <si>
    <t>Leverage</t>
    <phoneticPr fontId="3" type="noConversion"/>
  </si>
  <si>
    <t>(+) Short-Term Debt</t>
    <phoneticPr fontId="17" type="noConversion"/>
  </si>
  <si>
    <t>(+) Long-Term Debt</t>
    <phoneticPr fontId="17" type="noConversion"/>
  </si>
  <si>
    <t>Total Debt</t>
    <phoneticPr fontId="17" type="noConversion"/>
  </si>
  <si>
    <t>(-) Cash &amp; Cash Equivalent</t>
    <phoneticPr fontId="17" type="noConversion"/>
  </si>
  <si>
    <t>Net Debt</t>
    <phoneticPr fontId="17" type="noConversion"/>
  </si>
  <si>
    <t xml:space="preserve">    yoy</t>
    <phoneticPr fontId="3" type="noConversion"/>
  </si>
  <si>
    <t>EBITDA</t>
    <phoneticPr fontId="17" type="noConversion"/>
  </si>
  <si>
    <t>EBITDA LTM</t>
    <phoneticPr fontId="3" type="noConversion"/>
  </si>
  <si>
    <t>Net Debt / EBITDA</t>
    <phoneticPr fontId="3" type="noConversion"/>
  </si>
  <si>
    <t>ROIC</t>
    <phoneticPr fontId="3" type="noConversion"/>
  </si>
  <si>
    <t>(+) Total Asset</t>
    <phoneticPr fontId="17" type="noConversion"/>
  </si>
  <si>
    <t>(-) Non-Interest Bearing CL</t>
    <phoneticPr fontId="17" type="noConversion"/>
  </si>
  <si>
    <t>Invested Capital</t>
    <phoneticPr fontId="17" type="noConversion"/>
  </si>
  <si>
    <t>(-) Goodwill</t>
    <phoneticPr fontId="17" type="noConversion"/>
  </si>
  <si>
    <t>(-) Other Intangibles</t>
    <phoneticPr fontId="17" type="noConversion"/>
  </si>
  <si>
    <t>Tangible Invested Capital</t>
    <phoneticPr fontId="17" type="noConversion"/>
  </si>
  <si>
    <t>Adjusted EBIT</t>
    <phoneticPr fontId="17" type="noConversion"/>
  </si>
  <si>
    <t>Normalized Tax Rate</t>
    <phoneticPr fontId="17" type="noConversion"/>
  </si>
  <si>
    <t>(-) Taxes</t>
    <phoneticPr fontId="17" type="noConversion"/>
  </si>
  <si>
    <t>Adjusted NOPAT</t>
    <phoneticPr fontId="17" type="noConversion"/>
  </si>
  <si>
    <t>Adjusted NOPAT, TTM</t>
    <phoneticPr fontId="17" type="noConversion"/>
  </si>
  <si>
    <t>Tangible ROIC</t>
    <phoneticPr fontId="3" type="noConversion"/>
  </si>
  <si>
    <t>Cash Flow Statement</t>
    <phoneticPr fontId="3" type="noConversion"/>
  </si>
  <si>
    <t>Free Cash Flow</t>
    <phoneticPr fontId="3" type="noConversion"/>
  </si>
  <si>
    <t>Operating Activities</t>
  </si>
  <si>
    <t>Net Income / Starting Line</t>
  </si>
  <si>
    <t>Depreciation, Depletion &amp; Amortization</t>
  </si>
  <si>
    <t>Depreciation and Depletion</t>
  </si>
  <si>
    <t>Amortization of Intangible Assets</t>
  </si>
  <si>
    <t>Deferred Taxes &amp; Investment Tax Credit</t>
  </si>
  <si>
    <t>Deferred Taxes</t>
  </si>
  <si>
    <t>Other Funds</t>
  </si>
  <si>
    <t>Funds from Operations</t>
  </si>
  <si>
    <t>Changes in Working Capital</t>
  </si>
  <si>
    <t>Receivables</t>
  </si>
  <si>
    <t>Accounts Payable</t>
  </si>
  <si>
    <t>Other Accruals</t>
  </si>
  <si>
    <t>Other Assets/Liabilities</t>
  </si>
  <si>
    <t>Net Operating Cash Flow</t>
  </si>
  <si>
    <t>Investing Activities</t>
  </si>
  <si>
    <t>Capital Expenditures</t>
  </si>
  <si>
    <t>Capital Expenditures (Fixed Assets)</t>
  </si>
  <si>
    <t>Net Assets from Acquisitions</t>
  </si>
  <si>
    <t>Sale of Fixed Assets &amp; Businesses</t>
  </si>
  <si>
    <t>Purchase/Sale of Investments</t>
  </si>
  <si>
    <t>Purchase of Investments</t>
  </si>
  <si>
    <t>Other Uses</t>
  </si>
  <si>
    <t>Other Sources</t>
  </si>
  <si>
    <t>Net Investing Cash Flow</t>
  </si>
  <si>
    <t>Financing Activities</t>
  </si>
  <si>
    <t>Change in Capital Stock</t>
  </si>
  <si>
    <t>Repurchase of Common &amp; Preferred Stk.</t>
  </si>
  <si>
    <t>Sale of Common &amp; Preferred Stock</t>
  </si>
  <si>
    <t>Proceeds from Stock Options</t>
  </si>
  <si>
    <t>Issuance/Reduction of Debt, Net</t>
  </si>
  <si>
    <t>Change in Long-Term Debt</t>
  </si>
  <si>
    <t>Issuance of Long-Term Debt</t>
  </si>
  <si>
    <t>Reduction in Long-Term Debt</t>
  </si>
  <si>
    <t>Net Financing Cash Flow</t>
  </si>
  <si>
    <t>OCF, pre-WC changes</t>
    <phoneticPr fontId="17" type="noConversion"/>
  </si>
  <si>
    <t xml:space="preserve">    % Margin</t>
    <phoneticPr fontId="17" type="noConversion"/>
  </si>
  <si>
    <t>Changes in WC</t>
    <phoneticPr fontId="17" type="noConversion"/>
  </si>
  <si>
    <t>OCF</t>
    <phoneticPr fontId="17" type="noConversion"/>
  </si>
  <si>
    <t>CAPEX</t>
    <phoneticPr fontId="17" type="noConversion"/>
  </si>
  <si>
    <t xml:space="preserve">    % Margin</t>
    <phoneticPr fontId="3" type="noConversion"/>
  </si>
  <si>
    <t>Use of Cash</t>
    <phoneticPr fontId="3" type="noConversion"/>
  </si>
  <si>
    <t>Cash Increase</t>
    <phoneticPr fontId="3" type="noConversion"/>
  </si>
  <si>
    <t>(+) FCF</t>
    <phoneticPr fontId="17" type="noConversion"/>
  </si>
  <si>
    <t>(-) Other Funds</t>
    <phoneticPr fontId="17" type="noConversion"/>
  </si>
  <si>
    <t>Debt</t>
    <phoneticPr fontId="17" type="noConversion"/>
  </si>
  <si>
    <t>Shares Repurchase</t>
    <phoneticPr fontId="17" type="noConversion"/>
  </si>
  <si>
    <t>(-)Purchase of Common Stocks, net</t>
    <phoneticPr fontId="17" type="noConversion"/>
  </si>
  <si>
    <t>Merger &amp; Acquisitions</t>
    <phoneticPr fontId="3" type="noConversion"/>
  </si>
  <si>
    <t>(-)Business Acquisitions</t>
    <phoneticPr fontId="3" type="noConversion"/>
  </si>
  <si>
    <t>(+)Business Divestitures</t>
    <phoneticPr fontId="3" type="noConversion"/>
  </si>
  <si>
    <t>(-) Debt Repayment,net</t>
    <phoneticPr fontId="3" type="noConversion"/>
  </si>
  <si>
    <t xml:space="preserve">Net Change in Cash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</si>
</sst>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0.00_ "/>
    <numFmt numFmtId="177" formatCode=".0\x"/>
    <numFmt numFmtId="178" formatCode="0.0\x"/>
    <numFmt numFmtId="179" formatCode="0.00%_);\(0.00%\);0.00%_);@_)"/>
    <numFmt numFmtId="180" formatCode="0.000"/>
    <numFmt numFmtId="181" formatCode="_ * #,##0.000_ ;_ * \-#,##0.000_ ;_ * &quot;-&quot;??_ ;_ @_ "/>
    <numFmt numFmtId="182" formatCode="0.0%_);\(0.0%\);0.0%_);@_)"/>
    <numFmt numFmtId="183" formatCode="#,##0.0"/>
    <numFmt numFmtId="184" formatCode="#,##0.00_ "/>
    <numFmt numFmtId="185" formatCode="#,##0.000_ "/>
    <numFmt numFmtId="186" formatCode="0.0_ "/>
  </numFmts>
  <fonts count="18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8" tint="-0.49998474074526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theme="8" tint="-0.499984740745262"/>
      <name val="Arial"/>
      <family val="2"/>
    </font>
    <font>
      <sz val="9"/>
      <color theme="8" tint="-0.499984740745262"/>
      <name val="Arial"/>
      <family val="2"/>
    </font>
    <font>
      <sz val="10"/>
      <color theme="8" tint="-0.249977111117893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name val="DengXian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</cellStyleXfs>
  <cellXfs count="268">
    <xf numFmtId="0" fontId="0" fillId="0" borderId="0" xfId="0"/>
    <xf numFmtId="0" fontId="1" fillId="0" borderId="0" xfId="0" applyFont="1"/>
    <xf numFmtId="0" fontId="0" fillId="2" borderId="0" xfId="0" applyFill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left"/>
    </xf>
    <xf numFmtId="10" fontId="4" fillId="0" borderId="3" xfId="0" applyNumberFormat="1" applyFont="1" applyBorder="1" applyAlignment="1">
      <alignment horizontal="right"/>
    </xf>
    <xf numFmtId="10" fontId="0" fillId="0" borderId="3" xfId="0" applyNumberFormat="1" applyBorder="1"/>
    <xf numFmtId="0" fontId="1" fillId="0" borderId="2" xfId="0" applyFont="1" applyBorder="1" applyAlignment="1">
      <alignment horizontal="left"/>
    </xf>
    <xf numFmtId="10" fontId="0" fillId="0" borderId="3" xfId="0" applyNumberFormat="1" applyBorder="1" applyAlignment="1">
      <alignment horizontal="right"/>
    </xf>
    <xf numFmtId="2" fontId="0" fillId="0" borderId="3" xfId="0" applyNumberFormat="1" applyBorder="1"/>
    <xf numFmtId="0" fontId="0" fillId="0" borderId="5" xfId="0" applyBorder="1"/>
    <xf numFmtId="0" fontId="1" fillId="3" borderId="1" xfId="0" applyFont="1" applyFill="1" applyBorder="1" applyAlignment="1">
      <alignment horizontal="right"/>
    </xf>
    <xf numFmtId="0" fontId="0" fillId="0" borderId="8" xfId="0" applyBorder="1"/>
    <xf numFmtId="0" fontId="0" fillId="3" borderId="1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9" xfId="0" applyBorder="1"/>
    <xf numFmtId="2" fontId="0" fillId="0" borderId="6" xfId="0" applyNumberFormat="1" applyBorder="1" applyAlignment="1">
      <alignment horizontal="right"/>
    </xf>
    <xf numFmtId="2" fontId="8" fillId="0" borderId="6" xfId="0" applyNumberFormat="1" applyFont="1" applyBorder="1" applyAlignment="1">
      <alignment horizontal="right"/>
    </xf>
    <xf numFmtId="2" fontId="8" fillId="0" borderId="7" xfId="0" applyNumberFormat="1" applyFont="1" applyBorder="1" applyAlignment="1">
      <alignment horizontal="right"/>
    </xf>
    <xf numFmtId="0" fontId="0" fillId="0" borderId="10" xfId="0" applyBorder="1"/>
    <xf numFmtId="10" fontId="0" fillId="0" borderId="12" xfId="0" applyNumberFormat="1" applyBorder="1"/>
    <xf numFmtId="43" fontId="2" fillId="0" borderId="7" xfId="1" applyFont="1" applyBorder="1" applyAlignment="1"/>
    <xf numFmtId="10" fontId="0" fillId="0" borderId="13" xfId="0" applyNumberFormat="1" applyBorder="1" applyAlignment="1">
      <alignment horizontal="right"/>
    </xf>
    <xf numFmtId="0" fontId="0" fillId="0" borderId="11" xfId="0" applyBorder="1"/>
    <xf numFmtId="2" fontId="0" fillId="0" borderId="12" xfId="0" applyNumberFormat="1" applyBorder="1"/>
    <xf numFmtId="0" fontId="8" fillId="0" borderId="0" xfId="0" applyFont="1"/>
    <xf numFmtId="2" fontId="0" fillId="0" borderId="6" xfId="0" applyNumberFormat="1" applyBorder="1"/>
    <xf numFmtId="2" fontId="0" fillId="0" borderId="7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0" fontId="0" fillId="0" borderId="12" xfId="0" applyBorder="1"/>
    <xf numFmtId="0" fontId="0" fillId="3" borderId="5" xfId="0" applyFill="1" applyBorder="1"/>
    <xf numFmtId="2" fontId="0" fillId="3" borderId="6" xfId="0" applyNumberFormat="1" applyFill="1" applyBorder="1"/>
    <xf numFmtId="2" fontId="8" fillId="3" borderId="6" xfId="0" applyNumberFormat="1" applyFont="1" applyFill="1" applyBorder="1"/>
    <xf numFmtId="2" fontId="8" fillId="3" borderId="7" xfId="0" applyNumberFormat="1" applyFont="1" applyFill="1" applyBorder="1"/>
    <xf numFmtId="0" fontId="0" fillId="3" borderId="8" xfId="0" applyFill="1" applyBorder="1"/>
    <xf numFmtId="10" fontId="0" fillId="3" borderId="13" xfId="0" applyNumberFormat="1" applyFill="1" applyBorder="1"/>
    <xf numFmtId="2" fontId="6" fillId="0" borderId="6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5" borderId="2" xfId="0" applyFill="1" applyBorder="1"/>
    <xf numFmtId="177" fontId="0" fillId="0" borderId="6" xfId="0" applyNumberFormat="1" applyBorder="1"/>
    <xf numFmtId="177" fontId="0" fillId="0" borderId="7" xfId="0" applyNumberFormat="1" applyBorder="1"/>
    <xf numFmtId="178" fontId="0" fillId="0" borderId="12" xfId="0" applyNumberFormat="1" applyBorder="1"/>
    <xf numFmtId="178" fontId="0" fillId="0" borderId="13" xfId="0" applyNumberFormat="1" applyBorder="1"/>
    <xf numFmtId="178" fontId="0" fillId="0" borderId="14" xfId="0" applyNumberFormat="1" applyBorder="1" applyAlignment="1">
      <alignment horizontal="right"/>
    </xf>
    <xf numFmtId="0" fontId="0" fillId="5" borderId="3" xfId="0" applyFill="1" applyBorder="1"/>
    <xf numFmtId="0" fontId="0" fillId="5" borderId="4" xfId="0" applyFill="1" applyBorder="1"/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43" fontId="4" fillId="0" borderId="0" xfId="1" applyFont="1" applyAlignment="1">
      <alignment horizontal="right"/>
    </xf>
    <xf numFmtId="43" fontId="0" fillId="0" borderId="0" xfId="1" applyFont="1"/>
    <xf numFmtId="43" fontId="4" fillId="0" borderId="0" xfId="1" applyFont="1" applyAlignment="1">
      <alignment horizontal="left" vertical="center"/>
    </xf>
    <xf numFmtId="0" fontId="9" fillId="0" borderId="0" xfId="0" applyFont="1" applyAlignment="1">
      <alignment horizontal="left"/>
    </xf>
    <xf numFmtId="43" fontId="5" fillId="0" borderId="0" xfId="1" applyFont="1" applyAlignment="1">
      <alignment horizontal="left" vertical="center"/>
    </xf>
    <xf numFmtId="43" fontId="4" fillId="0" borderId="2" xfId="1" applyFont="1" applyBorder="1" applyAlignment="1">
      <alignment horizontal="right"/>
    </xf>
    <xf numFmtId="43" fontId="4" fillId="0" borderId="3" xfId="1" applyFont="1" applyBorder="1" applyAlignment="1">
      <alignment horizontal="right"/>
    </xf>
    <xf numFmtId="10" fontId="4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0" applyFont="1"/>
    <xf numFmtId="0" fontId="1" fillId="7" borderId="0" xfId="0" applyFont="1" applyFill="1" applyAlignment="1">
      <alignment horizontal="center"/>
    </xf>
    <xf numFmtId="2" fontId="0" fillId="7" borderId="0" xfId="0" applyNumberFormat="1" applyFill="1"/>
    <xf numFmtId="0" fontId="0" fillId="7" borderId="0" xfId="0" applyFill="1"/>
    <xf numFmtId="2" fontId="10" fillId="0" borderId="0" xfId="0" applyNumberFormat="1" applyFont="1"/>
    <xf numFmtId="0" fontId="1" fillId="2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/>
    <xf numFmtId="43" fontId="8" fillId="0" borderId="0" xfId="1" applyFont="1"/>
    <xf numFmtId="2" fontId="8" fillId="0" borderId="0" xfId="0" applyNumberFormat="1" applyFont="1"/>
    <xf numFmtId="179" fontId="8" fillId="0" borderId="0" xfId="0" applyNumberFormat="1" applyFont="1"/>
    <xf numFmtId="10" fontId="8" fillId="0" borderId="0" xfId="1" applyNumberFormat="1" applyFont="1"/>
    <xf numFmtId="180" fontId="0" fillId="7" borderId="0" xfId="0" applyNumberFormat="1" applyFill="1"/>
    <xf numFmtId="180" fontId="0" fillId="0" borderId="0" xfId="0" applyNumberFormat="1"/>
    <xf numFmtId="2" fontId="0" fillId="7" borderId="3" xfId="0" applyNumberFormat="1" applyFill="1" applyBorder="1"/>
    <xf numFmtId="2" fontId="0" fillId="7" borderId="4" xfId="0" applyNumberFormat="1" applyFill="1" applyBorder="1"/>
    <xf numFmtId="179" fontId="0" fillId="7" borderId="0" xfId="0" applyNumberFormat="1" applyFill="1"/>
    <xf numFmtId="16" fontId="1" fillId="7" borderId="0" xfId="0" applyNumberFormat="1" applyFont="1" applyFill="1" applyAlignment="1">
      <alignment horizontal="center"/>
    </xf>
    <xf numFmtId="179" fontId="0" fillId="0" borderId="0" xfId="0" applyNumberFormat="1"/>
    <xf numFmtId="10" fontId="8" fillId="0" borderId="0" xfId="0" applyNumberFormat="1" applyFont="1"/>
    <xf numFmtId="43" fontId="8" fillId="0" borderId="0" xfId="0" applyNumberFormat="1" applyFont="1"/>
    <xf numFmtId="179" fontId="4" fillId="0" borderId="0" xfId="0" applyNumberFormat="1" applyFont="1" applyAlignment="1">
      <alignment horizontal="left"/>
    </xf>
    <xf numFmtId="179" fontId="14" fillId="0" borderId="4" xfId="1" applyNumberFormat="1" applyFont="1" applyBorder="1" applyAlignment="1">
      <alignment horizontal="right"/>
    </xf>
    <xf numFmtId="43" fontId="4" fillId="0" borderId="0" xfId="1" applyFont="1" applyAlignment="1">
      <alignment horizontal="left"/>
    </xf>
    <xf numFmtId="2" fontId="2" fillId="0" borderId="12" xfId="0" applyNumberFormat="1" applyFont="1" applyBorder="1"/>
    <xf numFmtId="43" fontId="2" fillId="0" borderId="12" xfId="1" applyFont="1" applyFill="1" applyBorder="1" applyAlignment="1">
      <alignment horizontal="right"/>
    </xf>
    <xf numFmtId="43" fontId="2" fillId="0" borderId="14" xfId="1" applyFont="1" applyBorder="1" applyAlignment="1"/>
    <xf numFmtId="10" fontId="0" fillId="0" borderId="14" xfId="0" applyNumberFormat="1" applyBorder="1" applyAlignment="1">
      <alignment horizontal="right"/>
    </xf>
    <xf numFmtId="10" fontId="13" fillId="3" borderId="13" xfId="0" applyNumberFormat="1" applyFont="1" applyFill="1" applyBorder="1"/>
    <xf numFmtId="2" fontId="13" fillId="0" borderId="6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10" fontId="13" fillId="3" borderId="14" xfId="0" applyNumberFormat="1" applyFont="1" applyFill="1" applyBorder="1"/>
    <xf numFmtId="10" fontId="13" fillId="0" borderId="13" xfId="0" applyNumberFormat="1" applyFont="1" applyBorder="1"/>
    <xf numFmtId="178" fontId="0" fillId="0" borderId="0" xfId="0" applyNumberFormat="1"/>
    <xf numFmtId="10" fontId="0" fillId="0" borderId="6" xfId="0" applyNumberForma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0" fontId="0" fillId="0" borderId="9" xfId="0" applyNumberFormat="1" applyBorder="1"/>
    <xf numFmtId="10" fontId="0" fillId="0" borderId="10" xfId="0" applyNumberFormat="1" applyBorder="1"/>
    <xf numFmtId="0" fontId="1" fillId="0" borderId="7" xfId="0" applyFont="1" applyBorder="1" applyAlignment="1">
      <alignment horizontal="center"/>
    </xf>
    <xf numFmtId="10" fontId="0" fillId="0" borderId="15" xfId="0" applyNumberFormat="1" applyBorder="1"/>
    <xf numFmtId="10" fontId="13" fillId="0" borderId="14" xfId="0" applyNumberFormat="1" applyFont="1" applyBorder="1"/>
    <xf numFmtId="9" fontId="8" fillId="0" borderId="0" xfId="0" applyNumberFormat="1" applyFont="1"/>
    <xf numFmtId="181" fontId="0" fillId="7" borderId="0" xfId="0" applyNumberFormat="1" applyFill="1"/>
    <xf numFmtId="2" fontId="0" fillId="7" borderId="2" xfId="0" applyNumberFormat="1" applyFill="1" applyBorder="1"/>
    <xf numFmtId="43" fontId="10" fillId="0" borderId="0" xfId="1" applyFont="1"/>
    <xf numFmtId="43" fontId="12" fillId="0" borderId="0" xfId="1" applyFont="1"/>
    <xf numFmtId="2" fontId="12" fillId="0" borderId="0" xfId="0" applyNumberFormat="1" applyFont="1"/>
    <xf numFmtId="0" fontId="10" fillId="0" borderId="0" xfId="0" applyFont="1"/>
    <xf numFmtId="179" fontId="10" fillId="0" borderId="0" xfId="0" applyNumberFormat="1" applyFont="1"/>
    <xf numFmtId="179" fontId="12" fillId="0" borderId="0" xfId="0" applyNumberFormat="1" applyFont="1"/>
    <xf numFmtId="0" fontId="4" fillId="0" borderId="2" xfId="0" applyFont="1" applyBorder="1" applyAlignment="1">
      <alignment horizontal="left"/>
    </xf>
    <xf numFmtId="179" fontId="8" fillId="0" borderId="3" xfId="0" applyNumberFormat="1" applyFont="1" applyBorder="1"/>
    <xf numFmtId="43" fontId="4" fillId="0" borderId="0" xfId="1" applyFont="1" applyBorder="1" applyAlignment="1">
      <alignment horizontal="right"/>
    </xf>
    <xf numFmtId="43" fontId="0" fillId="0" borderId="0" xfId="1" applyFont="1" applyBorder="1"/>
    <xf numFmtId="10" fontId="12" fillId="0" borderId="0" xfId="1" applyNumberFormat="1" applyFont="1"/>
    <xf numFmtId="2" fontId="8" fillId="0" borderId="3" xfId="0" applyNumberFormat="1" applyFont="1" applyBorder="1"/>
    <xf numFmtId="43" fontId="4" fillId="0" borderId="3" xfId="1" applyFont="1" applyBorder="1" applyAlignment="1">
      <alignment horizontal="left"/>
    </xf>
    <xf numFmtId="43" fontId="4" fillId="0" borderId="3" xfId="0" applyNumberFormat="1" applyFont="1" applyBorder="1" applyAlignment="1">
      <alignment horizontal="left"/>
    </xf>
    <xf numFmtId="43" fontId="0" fillId="0" borderId="3" xfId="0" applyNumberFormat="1" applyBorder="1"/>
    <xf numFmtId="43" fontId="10" fillId="0" borderId="0" xfId="0" applyNumberFormat="1" applyFont="1"/>
    <xf numFmtId="179" fontId="0" fillId="0" borderId="0" xfId="1" applyNumberFormat="1" applyFont="1"/>
    <xf numFmtId="179" fontId="0" fillId="0" borderId="3" xfId="0" applyNumberFormat="1" applyBorder="1"/>
    <xf numFmtId="10" fontId="8" fillId="0" borderId="3" xfId="0" applyNumberFormat="1" applyFont="1" applyBorder="1"/>
    <xf numFmtId="0" fontId="11" fillId="8" borderId="0" xfId="0" applyFont="1" applyFill="1" applyAlignment="1">
      <alignment horizontal="center"/>
    </xf>
    <xf numFmtId="0" fontId="8" fillId="8" borderId="0" xfId="0" applyFont="1" applyFill="1"/>
    <xf numFmtId="2" fontId="8" fillId="8" borderId="0" xfId="0" applyNumberFormat="1" applyFont="1" applyFill="1"/>
    <xf numFmtId="179" fontId="8" fillId="8" borderId="0" xfId="0" applyNumberFormat="1" applyFont="1" applyFill="1"/>
    <xf numFmtId="43" fontId="12" fillId="8" borderId="0" xfId="0" applyNumberFormat="1" applyFont="1" applyFill="1"/>
    <xf numFmtId="0" fontId="12" fillId="8" borderId="0" xfId="0" applyFont="1" applyFill="1"/>
    <xf numFmtId="43" fontId="8" fillId="8" borderId="0" xfId="1" applyFont="1" applyFill="1"/>
    <xf numFmtId="179" fontId="8" fillId="8" borderId="0" xfId="1" applyNumberFormat="1" applyFont="1" applyFill="1"/>
    <xf numFmtId="179" fontId="8" fillId="8" borderId="3" xfId="0" applyNumberFormat="1" applyFont="1" applyFill="1" applyBorder="1"/>
    <xf numFmtId="2" fontId="12" fillId="8" borderId="0" xfId="0" applyNumberFormat="1" applyFont="1" applyFill="1"/>
    <xf numFmtId="179" fontId="12" fillId="8" borderId="0" xfId="0" applyNumberFormat="1" applyFont="1" applyFill="1"/>
    <xf numFmtId="43" fontId="12" fillId="8" borderId="0" xfId="1" applyFont="1" applyFill="1"/>
    <xf numFmtId="43" fontId="8" fillId="8" borderId="3" xfId="0" applyNumberFormat="1" applyFont="1" applyFill="1" applyBorder="1"/>
    <xf numFmtId="2" fontId="8" fillId="8" borderId="3" xfId="0" applyNumberFormat="1" applyFont="1" applyFill="1" applyBorder="1"/>
    <xf numFmtId="0" fontId="1" fillId="8" borderId="0" xfId="0" applyFont="1" applyFill="1" applyAlignment="1">
      <alignment horizontal="center"/>
    </xf>
    <xf numFmtId="0" fontId="0" fillId="8" borderId="0" xfId="0" applyFill="1"/>
    <xf numFmtId="2" fontId="4" fillId="8" borderId="0" xfId="0" applyNumberFormat="1" applyFont="1" applyFill="1" applyAlignment="1">
      <alignment horizontal="right"/>
    </xf>
    <xf numFmtId="2" fontId="0" fillId="8" borderId="0" xfId="0" applyNumberFormat="1" applyFill="1" applyAlignment="1">
      <alignment horizontal="right"/>
    </xf>
    <xf numFmtId="10" fontId="4" fillId="8" borderId="0" xfId="0" applyNumberFormat="1" applyFont="1" applyFill="1" applyAlignment="1">
      <alignment horizontal="right"/>
    </xf>
    <xf numFmtId="179" fontId="0" fillId="8" borderId="0" xfId="0" applyNumberFormat="1" applyFill="1" applyAlignment="1">
      <alignment horizontal="right"/>
    </xf>
    <xf numFmtId="43" fontId="9" fillId="8" borderId="0" xfId="1" applyFont="1" applyFill="1" applyAlignment="1">
      <alignment horizontal="right"/>
    </xf>
    <xf numFmtId="2" fontId="10" fillId="8" borderId="0" xfId="0" applyNumberFormat="1" applyFont="1" applyFill="1" applyAlignment="1">
      <alignment horizontal="right"/>
    </xf>
    <xf numFmtId="43" fontId="4" fillId="8" borderId="3" xfId="1" applyFont="1" applyFill="1" applyBorder="1" applyAlignment="1">
      <alignment horizontal="right"/>
    </xf>
    <xf numFmtId="43" fontId="4" fillId="8" borderId="4" xfId="1" applyFont="1" applyFill="1" applyBorder="1" applyAlignment="1">
      <alignment horizontal="right"/>
    </xf>
    <xf numFmtId="43" fontId="0" fillId="8" borderId="0" xfId="1" applyFont="1" applyFill="1" applyAlignment="1">
      <alignment horizontal="right"/>
    </xf>
    <xf numFmtId="10" fontId="4" fillId="8" borderId="0" xfId="1" applyNumberFormat="1" applyFont="1" applyFill="1" applyAlignment="1">
      <alignment horizontal="right"/>
    </xf>
    <xf numFmtId="10" fontId="0" fillId="8" borderId="0" xfId="1" applyNumberFormat="1" applyFont="1" applyFill="1" applyAlignment="1">
      <alignment horizontal="right"/>
    </xf>
    <xf numFmtId="10" fontId="4" fillId="8" borderId="3" xfId="0" applyNumberFormat="1" applyFont="1" applyFill="1" applyBorder="1" applyAlignment="1">
      <alignment horizontal="right"/>
    </xf>
    <xf numFmtId="179" fontId="0" fillId="8" borderId="3" xfId="0" applyNumberFormat="1" applyFill="1" applyBorder="1" applyAlignment="1">
      <alignment horizontal="right"/>
    </xf>
    <xf numFmtId="2" fontId="9" fillId="8" borderId="0" xfId="0" applyNumberFormat="1" applyFont="1" applyFill="1" applyAlignment="1">
      <alignment horizontal="right"/>
    </xf>
    <xf numFmtId="179" fontId="9" fillId="8" borderId="0" xfId="0" applyNumberFormat="1" applyFont="1" applyFill="1" applyAlignment="1">
      <alignment horizontal="right"/>
    </xf>
    <xf numFmtId="179" fontId="10" fillId="8" borderId="0" xfId="0" applyNumberFormat="1" applyFont="1" applyFill="1" applyAlignment="1">
      <alignment horizontal="right"/>
    </xf>
    <xf numFmtId="43" fontId="10" fillId="8" borderId="0" xfId="1" applyFont="1" applyFill="1" applyAlignment="1">
      <alignment horizontal="right"/>
    </xf>
    <xf numFmtId="43" fontId="4" fillId="8" borderId="0" xfId="1" applyFont="1" applyFill="1" applyAlignment="1">
      <alignment horizontal="right"/>
    </xf>
    <xf numFmtId="10" fontId="0" fillId="8" borderId="0" xfId="0" applyNumberFormat="1" applyFill="1" applyAlignment="1">
      <alignment horizontal="right"/>
    </xf>
    <xf numFmtId="10" fontId="4" fillId="8" borderId="4" xfId="0" applyNumberFormat="1" applyFont="1" applyFill="1" applyBorder="1" applyAlignment="1">
      <alignment horizontal="right"/>
    </xf>
    <xf numFmtId="43" fontId="4" fillId="8" borderId="0" xfId="1" applyFont="1" applyFill="1" applyBorder="1" applyAlignment="1">
      <alignment horizontal="right"/>
    </xf>
    <xf numFmtId="10" fontId="0" fillId="8" borderId="3" xfId="0" applyNumberFormat="1" applyFill="1" applyBorder="1" applyAlignment="1">
      <alignment horizontal="right"/>
    </xf>
    <xf numFmtId="179" fontId="4" fillId="8" borderId="0" xfId="0" applyNumberFormat="1" applyFont="1" applyFill="1" applyAlignment="1">
      <alignment horizontal="right"/>
    </xf>
    <xf numFmtId="43" fontId="4" fillId="8" borderId="3" xfId="0" applyNumberFormat="1" applyFont="1" applyFill="1" applyBorder="1" applyAlignment="1">
      <alignment horizontal="right"/>
    </xf>
    <xf numFmtId="43" fontId="0" fillId="8" borderId="3" xfId="0" applyNumberFormat="1" applyFill="1" applyBorder="1" applyAlignment="1">
      <alignment horizontal="right"/>
    </xf>
    <xf numFmtId="2" fontId="4" fillId="8" borderId="3" xfId="0" applyNumberFormat="1" applyFont="1" applyFill="1" applyBorder="1" applyAlignment="1">
      <alignment horizontal="right"/>
    </xf>
    <xf numFmtId="2" fontId="0" fillId="8" borderId="3" xfId="0" applyNumberFormat="1" applyFill="1" applyBorder="1" applyAlignment="1">
      <alignment horizontal="right"/>
    </xf>
    <xf numFmtId="179" fontId="0" fillId="8" borderId="0" xfId="0" applyNumberFormat="1" applyFill="1"/>
    <xf numFmtId="43" fontId="14" fillId="8" borderId="2" xfId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2" fontId="0" fillId="2" borderId="0" xfId="0" applyNumberFormat="1" applyFill="1"/>
    <xf numFmtId="0" fontId="8" fillId="2" borderId="0" xfId="0" applyFont="1" applyFill="1"/>
    <xf numFmtId="43" fontId="9" fillId="0" borderId="0" xfId="1" applyFont="1" applyFill="1" applyAlignment="1">
      <alignment horizontal="right"/>
    </xf>
    <xf numFmtId="43" fontId="4" fillId="0" borderId="3" xfId="1" applyFont="1" applyFill="1" applyBorder="1" applyAlignment="1">
      <alignment horizontal="right"/>
    </xf>
    <xf numFmtId="10" fontId="4" fillId="0" borderId="0" xfId="1" applyNumberFormat="1" applyFont="1" applyFill="1" applyAlignment="1">
      <alignment horizontal="right"/>
    </xf>
    <xf numFmtId="43" fontId="0" fillId="0" borderId="0" xfId="1" applyFont="1" applyFill="1"/>
    <xf numFmtId="43" fontId="0" fillId="0" borderId="0" xfId="1" applyFont="1" applyFill="1" applyBorder="1"/>
    <xf numFmtId="10" fontId="8" fillId="8" borderId="0" xfId="0" applyNumberFormat="1" applyFont="1" applyFill="1"/>
    <xf numFmtId="182" fontId="8" fillId="0" borderId="0" xfId="0" applyNumberFormat="1" applyFont="1"/>
    <xf numFmtId="2" fontId="13" fillId="0" borderId="7" xfId="0" applyNumberFormat="1" applyFont="1" applyBorder="1" applyAlignment="1">
      <alignment horizontal="right"/>
    </xf>
    <xf numFmtId="10" fontId="0" fillId="0" borderId="4" xfId="0" applyNumberFormat="1" applyBorder="1"/>
    <xf numFmtId="179" fontId="0" fillId="2" borderId="0" xfId="0" applyNumberFormat="1" applyFill="1"/>
    <xf numFmtId="179" fontId="8" fillId="2" borderId="0" xfId="0" applyNumberFormat="1" applyFont="1" applyFill="1"/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4" fillId="0" borderId="0" xfId="0" applyFont="1" applyAlignment="1">
      <alignment horizontal="left" indent="6"/>
    </xf>
    <xf numFmtId="0" fontId="4" fillId="0" borderId="0" xfId="0" applyFont="1" applyAlignment="1">
      <alignment horizontal="left" indent="7"/>
    </xf>
    <xf numFmtId="0" fontId="4" fillId="0" borderId="0" xfId="0" applyFont="1" applyAlignment="1">
      <alignment horizontal="left" indent="9"/>
    </xf>
    <xf numFmtId="0" fontId="4" fillId="0" borderId="0" xfId="0" applyFont="1" applyAlignment="1">
      <alignment horizontal="left" indent="10"/>
    </xf>
    <xf numFmtId="0" fontId="4" fillId="0" borderId="0" xfId="0" applyFont="1" applyAlignment="1">
      <alignment horizontal="left" indent="12"/>
    </xf>
    <xf numFmtId="183" fontId="4" fillId="0" borderId="0" xfId="2" applyNumberFormat="1" applyFont="1" applyFill="1" applyAlignment="1">
      <alignment horizontal="right"/>
    </xf>
    <xf numFmtId="183" fontId="4" fillId="0" borderId="0" xfId="0" applyNumberFormat="1" applyFont="1" applyAlignment="1">
      <alignment horizontal="right"/>
    </xf>
    <xf numFmtId="4" fontId="4" fillId="0" borderId="0" xfId="2" applyNumberFormat="1" applyFont="1" applyFill="1" applyAlignment="1">
      <alignment horizontal="right"/>
    </xf>
    <xf numFmtId="4" fontId="0" fillId="8" borderId="0" xfId="0" applyNumberFormat="1" applyFill="1"/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 indent="3"/>
    </xf>
    <xf numFmtId="0" fontId="0" fillId="5" borderId="0" xfId="0" applyFill="1"/>
    <xf numFmtId="0" fontId="8" fillId="5" borderId="0" xfId="0" applyFont="1" applyFill="1"/>
    <xf numFmtId="0" fontId="1" fillId="5" borderId="0" xfId="0" applyFont="1" applyFill="1"/>
    <xf numFmtId="0" fontId="0" fillId="8" borderId="3" xfId="0" applyFill="1" applyBorder="1"/>
    <xf numFmtId="0" fontId="8" fillId="8" borderId="3" xfId="0" applyFont="1" applyFill="1" applyBorder="1"/>
    <xf numFmtId="0" fontId="8" fillId="0" borderId="3" xfId="0" applyFont="1" applyBorder="1"/>
    <xf numFmtId="0" fontId="1" fillId="0" borderId="2" xfId="0" applyFont="1" applyBorder="1"/>
    <xf numFmtId="2" fontId="0" fillId="8" borderId="0" xfId="0" applyNumberFormat="1" applyFill="1"/>
    <xf numFmtId="184" fontId="0" fillId="0" borderId="0" xfId="0" applyNumberFormat="1"/>
    <xf numFmtId="185" fontId="0" fillId="0" borderId="0" xfId="0" applyNumberFormat="1"/>
    <xf numFmtId="184" fontId="0" fillId="8" borderId="0" xfId="0" applyNumberFormat="1" applyFill="1"/>
    <xf numFmtId="43" fontId="0" fillId="0" borderId="0" xfId="0" applyNumberFormat="1"/>
    <xf numFmtId="43" fontId="0" fillId="8" borderId="0" xfId="0" applyNumberFormat="1" applyFill="1"/>
    <xf numFmtId="43" fontId="0" fillId="8" borderId="3" xfId="0" applyNumberFormat="1" applyFill="1" applyBorder="1"/>
    <xf numFmtId="10" fontId="0" fillId="8" borderId="0" xfId="0" applyNumberFormat="1" applyFill="1"/>
    <xf numFmtId="179" fontId="0" fillId="8" borderId="3" xfId="0" applyNumberFormat="1" applyFill="1" applyBorder="1"/>
    <xf numFmtId="0" fontId="4" fillId="0" borderId="0" xfId="0" applyFont="1" applyAlignment="1">
      <alignment horizontal="left" indent="1"/>
    </xf>
    <xf numFmtId="0" fontId="4" fillId="5" borderId="0" xfId="0" applyFont="1" applyFill="1" applyAlignment="1">
      <alignment horizontal="left"/>
    </xf>
    <xf numFmtId="4" fontId="4" fillId="5" borderId="0" xfId="0" applyNumberFormat="1" applyFont="1" applyFill="1" applyAlignment="1">
      <alignment horizontal="right"/>
    </xf>
    <xf numFmtId="0" fontId="4" fillId="0" borderId="0" xfId="0" applyFont="1"/>
    <xf numFmtId="4" fontId="4" fillId="0" borderId="3" xfId="2" applyNumberFormat="1" applyFont="1" applyFill="1" applyBorder="1" applyAlignment="1">
      <alignment horizontal="right"/>
    </xf>
    <xf numFmtId="0" fontId="5" fillId="5" borderId="0" xfId="0" applyFont="1" applyFill="1"/>
    <xf numFmtId="4" fontId="4" fillId="5" borderId="0" xfId="2" applyNumberFormat="1" applyFont="1" applyFill="1" applyAlignment="1">
      <alignment horizontal="right"/>
    </xf>
    <xf numFmtId="0" fontId="5" fillId="5" borderId="0" xfId="0" applyFont="1" applyFill="1" applyAlignment="1">
      <alignment horizontal="left"/>
    </xf>
    <xf numFmtId="179" fontId="4" fillId="0" borderId="0" xfId="0" applyNumberFormat="1" applyFont="1" applyAlignment="1">
      <alignment horizontal="right"/>
    </xf>
    <xf numFmtId="184" fontId="4" fillId="0" borderId="0" xfId="0" applyNumberFormat="1" applyFont="1" applyAlignment="1">
      <alignment horizontal="right"/>
    </xf>
    <xf numFmtId="179" fontId="4" fillId="0" borderId="0" xfId="2" applyNumberFormat="1" applyFont="1" applyFill="1" applyAlignment="1">
      <alignment horizontal="right"/>
    </xf>
    <xf numFmtId="179" fontId="4" fillId="0" borderId="0" xfId="2" applyNumberFormat="1" applyFont="1" applyFill="1" applyAlignment="1"/>
    <xf numFmtId="4" fontId="4" fillId="0" borderId="0" xfId="0" applyNumberFormat="1" applyFont="1"/>
    <xf numFmtId="4" fontId="4" fillId="0" borderId="0" xfId="2" applyNumberFormat="1" applyFont="1" applyFill="1" applyAlignment="1"/>
    <xf numFmtId="179" fontId="4" fillId="0" borderId="0" xfId="0" applyNumberFormat="1" applyFont="1"/>
    <xf numFmtId="184" fontId="4" fillId="0" borderId="0" xfId="0" applyNumberFormat="1" applyFont="1"/>
    <xf numFmtId="4" fontId="4" fillId="0" borderId="3" xfId="2" applyNumberFormat="1" applyFont="1" applyFill="1" applyBorder="1" applyAlignment="1"/>
    <xf numFmtId="4" fontId="0" fillId="8" borderId="3" xfId="0" applyNumberFormat="1" applyFill="1" applyBorder="1"/>
    <xf numFmtId="184" fontId="0" fillId="8" borderId="3" xfId="0" applyNumberFormat="1" applyFill="1" applyBorder="1"/>
    <xf numFmtId="0" fontId="4" fillId="0" borderId="0" xfId="3" applyFont="1"/>
    <xf numFmtId="2" fontId="4" fillId="0" borderId="0" xfId="0" applyNumberFormat="1" applyFont="1"/>
    <xf numFmtId="4" fontId="4" fillId="0" borderId="0" xfId="3" applyNumberFormat="1" applyFont="1" applyAlignment="1">
      <alignment horizontal="right"/>
    </xf>
    <xf numFmtId="4" fontId="0" fillId="0" borderId="3" xfId="0" applyNumberFormat="1" applyBorder="1"/>
    <xf numFmtId="185" fontId="0" fillId="0" borderId="3" xfId="0" applyNumberFormat="1" applyBorder="1"/>
    <xf numFmtId="184" fontId="0" fillId="0" borderId="3" xfId="0" applyNumberFormat="1" applyBorder="1" applyAlignment="1">
      <alignment horizontal="right"/>
    </xf>
    <xf numFmtId="184" fontId="0" fillId="8" borderId="3" xfId="0" applyNumberFormat="1" applyFill="1" applyBorder="1" applyAlignment="1">
      <alignment horizontal="right"/>
    </xf>
    <xf numFmtId="176" fontId="0" fillId="8" borderId="3" xfId="0" applyNumberFormat="1" applyFill="1" applyBorder="1"/>
    <xf numFmtId="186" fontId="0" fillId="8" borderId="3" xfId="0" applyNumberFormat="1" applyFill="1" applyBorder="1"/>
    <xf numFmtId="176" fontId="0" fillId="0" borderId="3" xfId="0" applyNumberFormat="1" applyBorder="1"/>
    <xf numFmtId="43" fontId="8" fillId="0" borderId="3" xfId="1" applyFont="1" applyBorder="1"/>
    <xf numFmtId="43" fontId="8" fillId="0" borderId="3" xfId="0" applyNumberFormat="1" applyFont="1" applyBorder="1"/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65D4C961-8C29-4094-A68A-4C3660EC5E9F}"/>
  </cellStyles>
  <dxfs count="0"/>
  <tableStyles count="0" defaultTableStyle="TableStyleMedium2" defaultPivotStyle="PivotStyleLight16"/>
  <colors>
    <mruColors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j-ea"/>
                <a:cs typeface="+mj-cs"/>
              </a:defRPr>
            </a:pPr>
            <a:r>
              <a:rPr lang="en-US" sz="1800" b="1">
                <a:solidFill>
                  <a:schemeClr val="tx1"/>
                </a:solidFill>
                <a:latin typeface="+mn-lt"/>
              </a:rPr>
              <a:t>Non-GAAP 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/>
              </a:solidFill>
              <a:latin typeface="+mn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Showcase!$E$10</c:f>
              <c:strCache>
                <c:ptCount val="1"/>
                <c:pt idx="0">
                  <c:v>Diluted EPS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Showcase!$F$16:$M$16</c:f>
              <c:strCache>
                <c:ptCount val="8"/>
                <c:pt idx="0">
                  <c:v>2021A</c:v>
                </c:pt>
                <c:pt idx="1">
                  <c:v>2022A</c:v>
                </c:pt>
                <c:pt idx="2">
                  <c:v>2023A</c:v>
                </c:pt>
                <c:pt idx="3">
                  <c:v>2024A</c:v>
                </c:pt>
                <c:pt idx="4">
                  <c:v>2025E</c:v>
                </c:pt>
                <c:pt idx="5">
                  <c:v>2026E</c:v>
                </c:pt>
                <c:pt idx="6">
                  <c:v>2027E</c:v>
                </c:pt>
                <c:pt idx="7">
                  <c:v>2028E</c:v>
                </c:pt>
              </c:strCache>
            </c:strRef>
          </c:cat>
          <c:val>
            <c:numRef>
              <c:f>Showcase!$F$10:$M$10</c:f>
              <c:numCache>
                <c:formatCode>0.00</c:formatCode>
                <c:ptCount val="8"/>
                <c:pt idx="0">
                  <c:v>2.6191188964635521</c:v>
                </c:pt>
                <c:pt idx="1">
                  <c:v>1.5221361466455949</c:v>
                </c:pt>
                <c:pt idx="2">
                  <c:v>4.7409719410791755</c:v>
                </c:pt>
                <c:pt idx="3">
                  <c:v>7.3714203210102491</c:v>
                </c:pt>
                <c:pt idx="4">
                  <c:v>8.4367296983351814</c:v>
                </c:pt>
                <c:pt idx="5">
                  <c:v>9.5300404028209424</c:v>
                </c:pt>
                <c:pt idx="6">
                  <c:v>12.080204538106731</c:v>
                </c:pt>
                <c:pt idx="7">
                  <c:v>15.426561799568129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3-4369-A362-66FA260BC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895555151"/>
        <c:axId val="1895553231"/>
      </c:barChart>
      <c:lineChart>
        <c:grouping val="standard"/>
        <c:varyColors val="0"/>
        <c:ser>
          <c:idx val="1"/>
          <c:order val="1"/>
          <c:tx>
            <c:strRef>
              <c:f>Showcase!$E$11</c:f>
              <c:strCache>
                <c:ptCount val="1"/>
                <c:pt idx="0">
                  <c:v>% Growth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Showcase!$F$11:$M$11</c:f>
              <c:numCache>
                <c:formatCode>0.00%</c:formatCode>
                <c:ptCount val="8"/>
                <c:pt idx="0">
                  <c:v>0.21241636626440985</c:v>
                </c:pt>
                <c:pt idx="1">
                  <c:v>-0.418836560378817</c:v>
                </c:pt>
                <c:pt idx="2">
                  <c:v>2.1146832374535514</c:v>
                </c:pt>
                <c:pt idx="3">
                  <c:v>0.55483314658308469</c:v>
                </c:pt>
                <c:pt idx="4">
                  <c:v>0.14451887572989897</c:v>
                </c:pt>
                <c:pt idx="5">
                  <c:v>0.12958939584155504</c:v>
                </c:pt>
                <c:pt idx="6">
                  <c:v>0.26759216409312669</c:v>
                </c:pt>
                <c:pt idx="7">
                  <c:v>0.27701163924049377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3-4369-A362-66FA260BC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67151"/>
        <c:axId val="1895558991"/>
      </c:lineChart>
      <c:catAx>
        <c:axId val="1895555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95553231"/>
        <c:crosses val="autoZero"/>
        <c:auto val="1"/>
        <c:lblAlgn val="ctr"/>
        <c:lblOffset val="100"/>
        <c:noMultiLvlLbl val="0"/>
      </c:catAx>
      <c:valAx>
        <c:axId val="189555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95555151"/>
        <c:crosses val="autoZero"/>
        <c:crossBetween val="between"/>
      </c:valAx>
      <c:valAx>
        <c:axId val="1895558991"/>
        <c:scaling>
          <c:orientation val="minMax"/>
          <c:min val="-0.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95567151"/>
        <c:crosses val="max"/>
        <c:crossBetween val="between"/>
      </c:valAx>
      <c:catAx>
        <c:axId val="1895567151"/>
        <c:scaling>
          <c:orientation val="minMax"/>
        </c:scaling>
        <c:delete val="1"/>
        <c:axPos val="b"/>
        <c:majorTickMark val="out"/>
        <c:minorTickMark val="none"/>
        <c:tickLblPos val="nextTo"/>
        <c:crossAx val="18955589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Showcase!$E$8</c:f>
              <c:strCache>
                <c:ptCount val="1"/>
                <c:pt idx="0">
                  <c:v>Adjusted EBITDA Margin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Showcase!$F$3:$M$3</c:f>
              <c:strCache>
                <c:ptCount val="8"/>
                <c:pt idx="0">
                  <c:v>2021A</c:v>
                </c:pt>
                <c:pt idx="1">
                  <c:v>2022A</c:v>
                </c:pt>
                <c:pt idx="2">
                  <c:v>2023A</c:v>
                </c:pt>
                <c:pt idx="3">
                  <c:v>2024A</c:v>
                </c:pt>
                <c:pt idx="4">
                  <c:v>2025A</c:v>
                </c:pt>
                <c:pt idx="5">
                  <c:v>2026E</c:v>
                </c:pt>
                <c:pt idx="6">
                  <c:v>2027E</c:v>
                </c:pt>
                <c:pt idx="7">
                  <c:v>2028E</c:v>
                </c:pt>
              </c:strCache>
            </c:strRef>
          </c:cat>
          <c:val>
            <c:numRef>
              <c:f>Showcase!$F$8:$M$8</c:f>
              <c:numCache>
                <c:formatCode>0.00%</c:formatCode>
                <c:ptCount val="8"/>
                <c:pt idx="0">
                  <c:v>9.7213501713313694E-2</c:v>
                </c:pt>
                <c:pt idx="1">
                  <c:v>7.8044273056351379E-2</c:v>
                </c:pt>
                <c:pt idx="2">
                  <c:v>9.6125157417026513E-2</c:v>
                </c:pt>
                <c:pt idx="3">
                  <c:v>0.12089433441345807</c:v>
                </c:pt>
                <c:pt idx="4">
                  <c:v>0.12257339397893115</c:v>
                </c:pt>
                <c:pt idx="5">
                  <c:v>0.12750225807633203</c:v>
                </c:pt>
                <c:pt idx="6">
                  <c:v>0.12926208676073581</c:v>
                </c:pt>
                <c:pt idx="7">
                  <c:v>0.13336387943994982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0-4B24-865F-24717CB8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42840319"/>
        <c:axId val="2142843199"/>
      </c:barChart>
      <c:catAx>
        <c:axId val="214284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42843199"/>
        <c:crosses val="autoZero"/>
        <c:auto val="1"/>
        <c:lblAlgn val="ctr"/>
        <c:lblOffset val="100"/>
        <c:noMultiLvlLbl val="0"/>
      </c:catAx>
      <c:valAx>
        <c:axId val="214284319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4284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568324</xdr:colOff>
      <xdr:row>43</xdr:row>
      <xdr:rowOff>44450</xdr:rowOff>
    </xdr:from>
    <xdr:to>
      <xdr:col>8</xdr:col>
      <xdr:colOff>184150</xdr:colOff>
      <xdr:row>62</xdr:row>
      <xdr:rowOff>120650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301624</xdr:colOff>
      <xdr:row>43</xdr:row>
      <xdr:rowOff>57150</xdr:rowOff>
    </xdr:from>
    <xdr:to>
      <xdr:col>19</xdr:col>
      <xdr:colOff>209550</xdr:colOff>
      <xdr:row>62</xdr:row>
      <xdr:rowOff>107950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19050</xdr:rowOff>
        </xdr:from>
        <xdr:to>
          <xdr:col>14</xdr:col>
          <xdr:colOff>304800</xdr:colOff>
          <xdr:row>43</xdr:row>
          <xdr:rowOff>6350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25400</xdr:rowOff>
        </xdr:from>
        <xdr:to>
          <xdr:col>14</xdr:col>
          <xdr:colOff>317500</xdr:colOff>
          <xdr:row>19</xdr:row>
          <xdr:rowOff>69850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apps.factset.com/viewer/?_app_id=central_doc_viewer&amp;_dd2=%26f%3Dsld%26c%3Dtrue%26os%3D110475%26oe%3D110481&amp;_doc_docfn=U2FsdGVkX1/BWG4REhtCp8oCv74aedvJWicrzZJKyS8Y1836BT2T/LUfLOe6c99m3iimJVid+BFOZVyB0iOBxfCE8kEgFLd/ye+UG3CY88I=&amp;center_on_screen=true&amp;float_window=true&amp;height=800&amp;positioning_strategy=center_on_screen&amp;width=950" TargetMode="External"/><Relationship Id="rId21" Type="http://schemas.openxmlformats.org/officeDocument/2006/relationships/hyperlink" Target="https://my.apps.factset.com/viewer/?_app_id=central_doc_viewer&amp;_dd2=%26f%3Dsld%26c%3Dtrue%26os%3D46173%26oe%3D46180&amp;_doc_docfn=U2FsdGVkX19i5zOHALsdhC36789YoHoozaNv0cHRLJvWmhVqLq317mG8C6UaC36GnIWhInNoc1egWoofhyRpog==&amp;center_on_screen=true&amp;float_window=true&amp;height=800&amp;positioning_strategy=center_on_screen&amp;width=950" TargetMode="External"/><Relationship Id="rId324" Type="http://schemas.openxmlformats.org/officeDocument/2006/relationships/hyperlink" Target="fdsup://factset/Doc%20Viewer%20Single?float_window=true&amp;positioning_strategy=center_on_screen&amp;_doc_docfn=U2FsdGVkX1+uMTPGb815T/jTv34utiXvVfzHEHC/lXRS9KSTxEr4Czj48mtmEYljJmYt7mhdHU/+tajDhTmbU3x7OILk1BdhWxmEBl1ur70=&amp;_app_id=central_doc_viewer&amp;center_on_screen=true&amp;width=950&amp;height=800&amp;_dd2=%26f%3Dsld%26c%3Dtrue%26os%3D57430%26oe%3D57439" TargetMode="External"/><Relationship Id="rId531" Type="http://schemas.openxmlformats.org/officeDocument/2006/relationships/hyperlink" Target="fdsup://factset/Doc%20Viewer%20Single?float_window=true&amp;positioning_strategy=center_on_screen&amp;_doc_docfn=U2FsdGVkX1+eY9E2AeLKQdI3t5xCY8HGmGucjDwhymlN/B2WuZnTWlQHO7JwLHTYONQLD/Ub4wPtLF3oColovMB8JrqmN58AI5m3R43t1HI=&amp;_app_id=central_doc_viewer&amp;center_on_screen=true&amp;width=950&amp;height=800&amp;_dd2=%26f%3Dsld%26c%3Dtrue%26os%3D28227%26oe%3D28233" TargetMode="External"/><Relationship Id="rId170" Type="http://schemas.openxmlformats.org/officeDocument/2006/relationships/hyperlink" Target="https://my.apps.factset.com/viewer/?_app_id=central_doc_viewer&amp;_dd2=%26f%3Dsld%26c%3Dtrue%26os%3D118839%26oe%3D118849&amp;_doc_docfn=U2FsdGVkX1/tUKEcs18iJH02iYabaUKzSZ8sE4c6ToOXnOMqAYboPXQLLpplnjUFpmpLX0xWzOzrHxDfBW7yMdWdUQydwDWfQTl4uR/6PIs=&amp;center_on_screen=true&amp;float_window=true&amp;height=800&amp;positioning_strategy=center_on_screen&amp;width=950" TargetMode="External"/><Relationship Id="rId268" Type="http://schemas.openxmlformats.org/officeDocument/2006/relationships/hyperlink" Target="https://my.apps.factset.com/viewer/?_app_id=central_doc_viewer&amp;_dd2=%26f%3Dsld%26c%3Dtrue%26os%3D79477%26oe%3D79484&amp;_doc_docfn=U2FsdGVkX1/F7CA3QacZk7oXDFEMJkI/+7nV7NScV44Eo8I8anFBVarlevOFeo81iP95YmZEY7I7TY1CirGCKAOpLlER/a8LPaQW2792Dok=&amp;center_on_screen=true&amp;float_window=true&amp;height=800&amp;positioning_strategy=center_on_screen&amp;width=950" TargetMode="External"/><Relationship Id="rId475" Type="http://schemas.openxmlformats.org/officeDocument/2006/relationships/hyperlink" Target="fdsup://factset/Doc%20Viewer%20Single?float_window=true&amp;positioning_strategy=center_on_screen&amp;_doc_docfn=U2FsdGVkX1/Wsh/yp4c+JoP9ZdFPNqi/XMWPl5AgFQkFA2o0rG1pRlLW8FB41/t1GUcw7JXn+lOWRA9/98Cq9LrzVggvW8CsHhcXaIFhhAc=&amp;_app_id=central_doc_viewer&amp;center_on_screen=true&amp;width=950&amp;height=800&amp;_dd2=%26f%3Dsld%26c%3Dtrue%26os%3D67542%26oe%3D67548" TargetMode="External"/><Relationship Id="rId32" Type="http://schemas.openxmlformats.org/officeDocument/2006/relationships/hyperlink" Target="https://my.apps.factset.com/viewer/?_app_id=central_doc_viewer&amp;_dd2=%26f%3Dsld%26c%3Dtrue%26os%3D103756%26oe%3D103762&amp;_doc_docfn=U2FsdGVkX1/0Dwa5Ftkqh5btYTmUePenM2DAraoWHdCfjg6D0buGHfPUhIiQj174STvnH5oAxUxqFdBKvYinl+DegCm8nH1f7N0Jh25kjZg=&amp;center_on_screen=true&amp;float_window=true&amp;height=800&amp;positioning_strategy=center_on_screen&amp;width=950" TargetMode="External"/><Relationship Id="rId128" Type="http://schemas.openxmlformats.org/officeDocument/2006/relationships/hyperlink" Target="https://my.apps.factset.com/viewer/?_app_id=central_doc_viewer&amp;_dd2=%26f%3Dsld%26c%3Dtrue%26os%3D113255%26oe%3D113260&amp;_doc_docfn=U2FsdGVkX198CR6VrbnSeO3Jh2NPITE1A5MMF2rds2F6/JhTAzevhqwqNhapiVeakfMnd33tW60owS/UNcsg4qlcBuqpBSsaodWbFyU09JQ=&amp;center_on_screen=true&amp;float_window=true&amp;height=800&amp;positioning_strategy=center_on_screen&amp;width=950" TargetMode="External"/><Relationship Id="rId335" Type="http://schemas.openxmlformats.org/officeDocument/2006/relationships/hyperlink" Target="fdsup://factset/Doc%20Viewer%20Single?float_window=true&amp;positioning_strategy=center_on_screen&amp;_doc_docfn=U2FsdGVkX180lMnULddSEltxB3DmdIY39/H6epd9WcD76BKWxcHRWGbGgW5VnBwx9d9qvfwHAPxK1ZB8sWuW26VqxYHqvgtkS9K9C/eKfAI=&amp;_app_id=central_doc_viewer&amp;center_on_screen=true&amp;width=950&amp;height=800&amp;_dd2=%26f%3Dsld%26c%3Dtrue%26os%3D69695%26oe%3D69704" TargetMode="External"/><Relationship Id="rId542" Type="http://schemas.openxmlformats.org/officeDocument/2006/relationships/hyperlink" Target="fdsup://factset/Doc%20Viewer%20Single?float_window=true&amp;positioning_strategy=center_on_screen&amp;_doc_docfn=U2FsdGVkX182R4XFB4J1e8tx7jQ1Hi9WQUCpzojXmbXqhvF+VZX6yuW5BbILjAbUOEV1KmOHDnG1eyG1dS6E8TmwdFPh/U+0DKv+qXtW8x4=&amp;_app_id=central_doc_viewer&amp;center_on_screen=true&amp;width=950&amp;height=800&amp;_dd2=%26f%3Dsld%26c%3Dtrue%26os%3D33337%26oe%3D33343" TargetMode="External"/><Relationship Id="rId181" Type="http://schemas.openxmlformats.org/officeDocument/2006/relationships/hyperlink" Target="https://my.apps.factset.com/viewer/?_app_id=central_doc_viewer&amp;_dd2=%26f%3Dsld%26c%3Dtrue%26os%3D126553%26oe%3D126560&amp;_doc_docfn=U2FsdGVkX19yiv5oXDrc7w1aH4qDoWnlMKRDzq5zF/9jj2ELv2vmio0RxGvFqM/DZ3q09p4jt3guVFQ+R+NDT7B4VSem9xHLUcawER2sRnk=&amp;center_on_screen=true&amp;float_window=true&amp;height=800&amp;positioning_strategy=center_on_screen&amp;width=950" TargetMode="External"/><Relationship Id="rId402" Type="http://schemas.openxmlformats.org/officeDocument/2006/relationships/hyperlink" Target="fdsup://factset/Doc%20Viewer%20Single?float_window=true&amp;positioning_strategy=center_on_screen&amp;_doc_docfn=U2FsdGVkX19VTG7QaDvvRUwaZAHq/w34LYrAoM3QtuzOTxCsdiI+5ctzwiiiRNzBVSG+WDhS2zTeD2bEcqwI3U+jM8EozLVhhcmI/M4NLRo=&amp;_app_id=central_doc_viewer&amp;center_on_screen=true&amp;width=950&amp;height=800&amp;_dd2=%26f%3Dsld%26c%3Dtrue%26os%3D72415%26oe%3D72426" TargetMode="External"/><Relationship Id="rId279" Type="http://schemas.openxmlformats.org/officeDocument/2006/relationships/hyperlink" Target="https://my.apps.factset.com/viewer/?_app_id=central_doc_viewer&amp;_dd2=%26f%3Dsld%26c%3Dtrue%26os%3D180054%26oe%3D180058&amp;_doc_docfn=U2FsdGVkX1884vYYURaaWTeRBADRKCNnXPqwdX7210ZYglBTDgpaRCKU+vvFnmEv//kVjOEZXLo7GW60mU7jTeYxcIozTkthSXnNap412ZM=&amp;center_on_screen=true&amp;float_window=true&amp;height=800&amp;positioning_strategy=center_on_screen&amp;width=950" TargetMode="External"/><Relationship Id="rId486" Type="http://schemas.openxmlformats.org/officeDocument/2006/relationships/hyperlink" Target="fdsup://factset/Doc%20Viewer%20Single?float_window=true&amp;positioning_strategy=center_on_screen&amp;_doc_docfn=U2FsdGVkX1/QH4P8b5n0ivts3J8y4wPQ04VEK0LTnx8C7S0kAgAp9cUap5ODusdmN7qxUTWUItPUteGn1UQhcYzbRMxxeujemdEWYTA7W3Q=&amp;_app_id=central_doc_viewer&amp;center_on_screen=true&amp;width=950&amp;height=800&amp;_dd2=%26f%3Dsld%26c%3Dtrue%26os%3D73663%26oe%3D73664" TargetMode="External"/><Relationship Id="rId43" Type="http://schemas.openxmlformats.org/officeDocument/2006/relationships/hyperlink" Target="https://my.apps.factset.com/viewer/?_app_id=central_doc_viewer&amp;_dd2=%26f%3Dsld%26c%3Dtrue%26os%3D104687%26oe%3D104693&amp;_doc_docfn=U2FsdGVkX18sKH+gKXQdlTpYYSOtlBohn4fc5oTsb6un+G1WElsU8nGXDrxsCE1ESeYYOHGVaDQmAIhPjeO7dKjWjGOIBPfgqdOe+yhKH2s=&amp;center_on_screen=true&amp;float_window=true&amp;height=800&amp;positioning_strategy=center_on_screen&amp;width=950" TargetMode="External"/><Relationship Id="rId139" Type="http://schemas.openxmlformats.org/officeDocument/2006/relationships/hyperlink" Target="https://my.apps.factset.com/viewer/?_app_id=central_doc_viewer&amp;_dd2=%26f%3Dsld%26c%3Dtrue%26os%3D110634%26oe%3D110642&amp;_doc_docfn=U2FsdGVkX18jfL43GupA0lc5StHIspev7JmiXqUe+wWksUlzfAY3nTc8G7R54RV/5gbHQqhK2+cu+xyu4vhQBsD5EdBf1PAmPMgnbuKo8I0=&amp;center_on_screen=true&amp;float_window=true&amp;height=800&amp;positioning_strategy=center_on_screen&amp;width=950" TargetMode="External"/><Relationship Id="rId346" Type="http://schemas.openxmlformats.org/officeDocument/2006/relationships/hyperlink" Target="fdsup://factset/Doc%20Viewer%20Single?float_window=true&amp;positioning_strategy=center_on_screen&amp;_doc_docfn=U2FsdGVkX18ihbbmRqsE+olcfvAOfQHA1LjrOKIjJ9u13oVKqw37Zx/1822GmviZ6KxtUyDps0PAhtP4GtdHhdZAG5Ou/Pp2Oc7wkZTRSRs=&amp;_app_id=central_doc_viewer&amp;center_on_screen=true&amp;width=950&amp;height=800&amp;_dd2=%26f%3Dsld%26c%3Dtrue%26os%3D68224%26oe%3D68230" TargetMode="External"/><Relationship Id="rId553" Type="http://schemas.openxmlformats.org/officeDocument/2006/relationships/hyperlink" Target="fdsup://factset/Doc%20Viewer%20Single?float_window=true&amp;positioning_strategy=center_on_screen&amp;_doc_docfn=U2FsdGVkX19Ggva6xbz+5CFXN+2+KqN4UExCmhzwX/0kv4N2XPFLubRBA24TbGfJ90zVIKMU/JPdRbbGY0ICx3yE6Oh2begm+F95Ynb7GBU=&amp;_app_id=central_doc_viewer&amp;center_on_screen=true&amp;width=950&amp;height=800&amp;_dd2=%26f%3Dsld%26c%3Dtrue%26os%3D39983%26oe%3D39984" TargetMode="External"/><Relationship Id="rId192" Type="http://schemas.openxmlformats.org/officeDocument/2006/relationships/hyperlink" Target="https://my.apps.factset.com/viewer/?_app_id=central_doc_viewer&amp;_dd2=%26f%3Dsld%26c%3Dtrue%26os%3D125970%26oe%3D125976&amp;_doc_docfn=U2FsdGVkX18MbtxSRP6H39a2W4tzjGGPpKuf33TMypATdp3giM/2+Nn+zH2GfVUcWhSl4Qmqgtf+OrFlIQUcjgIFYO1rGWFd2UwQR1UtKv8=&amp;center_on_screen=true&amp;float_window=true&amp;height=800&amp;positioning_strategy=center_on_screen&amp;width=950" TargetMode="External"/><Relationship Id="rId206" Type="http://schemas.openxmlformats.org/officeDocument/2006/relationships/hyperlink" Target="https://my.apps.factset.com/viewer/?_app_id=central_doc_viewer&amp;_dd2=%26f%3Dsld%26c%3Dtrue%26os%3D127807%26oe%3D127812&amp;_doc_docfn=U2FsdGVkX1+ROEC5pTQjLA8iSG7yC+AzFyj6tFRPonskjh1eYUmF2Ju6VDnXxYLGMhXLF9yO20Mbhh2In0Rj+Dv175//Zef9ZY2wFlb6Q08=&amp;center_on_screen=true&amp;float_window=true&amp;height=800&amp;positioning_strategy=center_on_screen&amp;width=950" TargetMode="External"/><Relationship Id="rId413" Type="http://schemas.openxmlformats.org/officeDocument/2006/relationships/hyperlink" Target="fdsup://factset/Doc%20Viewer%20Single?float_window=true&amp;positioning_strategy=center_on_screen&amp;_doc_docfn=U2FsdGVkX1+LbEAapbDQrEN/aC0J5c2hcLirZc1bUJ/tW5XH4RwommKt36bITh8B9cbqDq5vPqwfEqMXLyn8Y8ngw/WF/Xogr3xo/AAwlis=&amp;_app_id=central_doc_viewer&amp;center_on_screen=true&amp;width=950&amp;height=800&amp;_dd2=%26f%3Dsld%26c%3Dtrue%26os%3D66509%26oe%3D66515" TargetMode="External"/><Relationship Id="rId497" Type="http://schemas.openxmlformats.org/officeDocument/2006/relationships/hyperlink" Target="fdsup://factset/Doc%20Viewer%20Single?float_window=true&amp;positioning_strategy=center_on_screen&amp;_doc_docfn=U2FsdGVkX185KFsUZvKjOqdFpvz0D9h7Yl6N7+J0i2oQU86PQ79nmHK+0m03FW2UUCDHbOpka01e8CQ+dUPRM+8z5jaifGl403aFk86i1q8=&amp;_app_id=central_doc_viewer&amp;center_on_screen=true&amp;width=950&amp;height=800&amp;_dd2=%26f%3Dsld%26c%3Dtrue%26os%3D52563%26oe%3D52568" TargetMode="External"/><Relationship Id="rId357" Type="http://schemas.openxmlformats.org/officeDocument/2006/relationships/hyperlink" Target="fdsup://factset/Doc%20Viewer%20Single?float_window=true&amp;positioning_strategy=center_on_screen&amp;_doc_docfn=U2FsdGVkX197/9eg27o5Rho1OAIDcuzPVFqKomvN8Kqw7IkQEgL72slrhcZ2JJqi+RXM4TYL1xFT5zpLh01GSNX0spXadwY7ERrzd7JK+1I=&amp;_app_id=central_doc_viewer&amp;center_on_screen=true&amp;width=950&amp;height=800&amp;_dd2=%26f%3Dsld%26c%3Dtrue%26os%3D57118%26oe%3D57127" TargetMode="External"/><Relationship Id="rId54" Type="http://schemas.openxmlformats.org/officeDocument/2006/relationships/hyperlink" Target="https://my.apps.factset.com/viewer/?_app_id=central_doc_viewer&amp;_dd2=%26f%3Dsld%26c%3Dtrue%26os%3D107620%26oe%3D107626&amp;_doc_docfn=U2FsdGVkX19APQpF3Wo6llR0iUh2Jw1KG/cfy0K0gZazknfsdaz8p19P32ICSuByK/ftxS2nwQbmSUYoINwCy8ErVJWSF/kuMJeTNhYeoZA=&amp;center_on_screen=true&amp;float_window=true&amp;height=800&amp;positioning_strategy=center_on_screen&amp;width=950" TargetMode="External"/><Relationship Id="rId217" Type="http://schemas.openxmlformats.org/officeDocument/2006/relationships/hyperlink" Target="https://my.apps.factset.com/viewer/?_app_id=central_doc_viewer&amp;_dd2=%26f%3Dsld%26c%3Dtrue%26os%3D33929%26oe%3D33938&amp;_doc_docfn=U2FsdGVkX19iljIl11B3N8OY5K144/2I7rYs+STlI4w3g3sYiJkoO2KbFAdqOo2Jisrn+XoCJmrFCUxJ9sQDVoMxQqODl13A3iUWv+57amUNmBPv4gzU7HKvST8dtuPK&amp;center_on_screen=true&amp;float_window=true&amp;height=800&amp;positioning_strategy=center_on_screen&amp;width=950" TargetMode="External"/><Relationship Id="rId564" Type="http://schemas.openxmlformats.org/officeDocument/2006/relationships/hyperlink" Target="fdsup://factset/Doc%20Viewer%20Single?float_window=true&amp;positioning_strategy=center_on_screen&amp;_doc_docfn=U2FsdGVkX19othXdKWTYOj7fYdHARlTC/jIs6hFFZeoRXpXh2cp3bf4Hsu3td7j4sevjQeaJl7eUJLkyROVUexPFYGKqjZh4uo3P/3nALfScDuizhzCoeBL/tByg6B/0Qh9WZD5SL/QF0t+0+8mkrg==&amp;_app_id=central_doc_viewer&amp;center_on_screen=true&amp;width=950&amp;height=800&amp;_dd2=%26brh%3Dfalse" TargetMode="External"/><Relationship Id="rId424" Type="http://schemas.openxmlformats.org/officeDocument/2006/relationships/hyperlink" Target="fdsup://factset/Doc%20Viewer%20Single?float_window=true&amp;positioning_strategy=center_on_screen&amp;_doc_docfn=U2FsdGVkX1/5DpnitfZj/QNgFvXlQM6cE5htAj06WbQtpiVV+rKxsdu712cFPkaQRuBqPjNtnL3IdLc/mPJUdAU+g0XqhxLLn3OQmxqlb2c=&amp;_app_id=central_doc_viewer&amp;center_on_screen=true&amp;width=950&amp;height=800&amp;_dd2=%26f%3Dsld%26c%3Dtrue%26os%3D58561%26oe%3D58570" TargetMode="External"/><Relationship Id="rId270" Type="http://schemas.openxmlformats.org/officeDocument/2006/relationships/hyperlink" Target="https://my.apps.factset.com/viewer/?_app_id=central_doc_viewer&amp;_dd2=%26f%3Dsld%26c%3Dtrue%26os%3D127274%26oe%3D127280&amp;_doc_docfn=U2FsdGVkX1/x63TthBB8S6tfVwblQy4MmKcg/cesfIU4vauRGe74CN6LEs2YNWceSXWK7emLnOeFgXgZwmzlYHeFHvp2DT3sdjZamVfmKiw=&amp;center_on_screen=true&amp;float_window=true&amp;height=800&amp;positioning_strategy=center_on_screen&amp;width=950" TargetMode="External"/><Relationship Id="rId65" Type="http://schemas.openxmlformats.org/officeDocument/2006/relationships/hyperlink" Target="https://my.apps.factset.com/viewer/?_app_id=central_doc_viewer&amp;_dd2=%26f%3Dsld%26c%3Dtrue%26os%3D105820%26oe%3D105827&amp;_doc_docfn=U2FsdGVkX1+svWR2emRliidMLe5Pq2YkXV7GM7X65waqa67udmlDigBfsTOHGgnpMGScwa6wOSpMAAmobZ+Mr+FnIjGwSSCh4Ou4UNLEv14=&amp;center_on_screen=true&amp;float_window=true&amp;height=800&amp;positioning_strategy=center_on_screen&amp;width=950" TargetMode="External"/><Relationship Id="rId130" Type="http://schemas.openxmlformats.org/officeDocument/2006/relationships/hyperlink" Target="https://my.apps.factset.com/viewer/?_app_id=central_doc_viewer&amp;_dd2=%26f%3Dsld%26c%3Dtrue%26os%3D108620%26oe%3D108627&amp;_doc_docfn=U2FsdGVkX189YFxyXLG2RRjoQ6GTWguXfYn3rqCEMHS1N18zC4YG39bZ55xZ/MScmI/LwpKvgTgc1lgzy+K37XpVHRCjpVQLojN/bLPBJ7A=&amp;center_on_screen=true&amp;float_window=true&amp;height=800&amp;positioning_strategy=center_on_screen&amp;width=950" TargetMode="External"/><Relationship Id="rId368" Type="http://schemas.openxmlformats.org/officeDocument/2006/relationships/hyperlink" Target="fdsup://factset/Doc%20Viewer%20Single?float_window=true&amp;positioning_strategy=center_on_screen&amp;_doc_docfn=U2FsdGVkX1/cVE5E9wEdnX4j6GgKOzy9au4MBDZIoXZVT99FcDIGLhhXjIpp0YIjnrNVud8TWGNDWQEeitqC0ifdtRvJC2+k6+mcZ/PIFZ0=&amp;_app_id=central_doc_viewer&amp;center_on_screen=true&amp;width=950&amp;height=800&amp;_dd2=%26f%3Dsld%26c%3Dtrue%26os%3D74188%26oe%3D74199" TargetMode="External"/><Relationship Id="rId575" Type="http://schemas.openxmlformats.org/officeDocument/2006/relationships/hyperlink" Target="fdsup://factset/Doc%20Viewer%20Single?float_window=true&amp;positioning_strategy=center_on_screen&amp;_doc_docfn=U2FsdGVkX1+9dxgkWwNP9tCEHhxzA3US0U3vFqVSNsEy7+lxn09Z73C1EYWxUZeMd75qODjFvQJXsF9aRQ7+ABu0Rma3nDRF6NAcw5bSGXB3Zv7wixdirSiLcZSImsYmqm0Vfay1WUh7nq1mAFMoLg==&amp;_app_id=central_doc_viewer&amp;center_on_screen=true&amp;width=950&amp;height=800&amp;_dd2=%26brh%3Dfalse" TargetMode="External"/><Relationship Id="rId228" Type="http://schemas.openxmlformats.org/officeDocument/2006/relationships/hyperlink" Target="https://my.apps.factset.com/viewer/?_app_id=central_doc_viewer&amp;_dd2=%26f%3Dsld%26c%3Dtrue%26os%3D122105%26oe%3D122112&amp;_doc_docfn=U2FsdGVkX1+F3VnkuDOuSrEsRelexha16yG3Wi19HzFHuQSzrTzeBbtlh1djJreQ5mbx21ghanMZJiMTi5kBHaDQ5TXBP1HRmrtFIxSNlZk=&amp;center_on_screen=true&amp;float_window=true&amp;height=800&amp;positioning_strategy=center_on_screen&amp;width=950" TargetMode="External"/><Relationship Id="rId435" Type="http://schemas.openxmlformats.org/officeDocument/2006/relationships/hyperlink" Target="fdsup://factset/Doc%20Viewer%20Single?float_window=true&amp;positioning_strategy=center_on_screen&amp;_doc_docfn=U2FsdGVkX19xnM2lGcPsn35IM6u7I7APGePhCI1PldAXa//tDDpQn094iTrsw0cjFh8myHhdbv5T6605rEuQnRHNoADxfDhknaXNIQ/3qqg=&amp;_app_id=central_doc_viewer&amp;center_on_screen=true&amp;width=950&amp;height=800&amp;_dd2=%26f%3Dsld%26c%3Dtrue%26os%3D60979%26oe%3D60985" TargetMode="External"/><Relationship Id="rId281" Type="http://schemas.openxmlformats.org/officeDocument/2006/relationships/hyperlink" Target="https://my.apps.factset.com/viewer/?_app_id=central_doc_viewer&amp;_dd2=%26f%3Dsld%26c%3Dtrue%26os%3D150008%26oe%3D150012&amp;_doc_docfn=U2FsdGVkX19IXaN+X2jbksAE7mw6iqXkMhmeIbaK1v7Qw/9hyM6T7A58TNbnqyv7uElOSZaN9z6RgEqhSHpZBns41zMmJKzVzmt2f968rZY=&amp;center_on_screen=true&amp;float_window=true&amp;height=800&amp;positioning_strategy=center_on_screen&amp;width=950" TargetMode="External"/><Relationship Id="rId502" Type="http://schemas.openxmlformats.org/officeDocument/2006/relationships/hyperlink" Target="fdsup://factset/Doc%20Viewer%20Single?float_window=true&amp;positioning_strategy=center_on_screen&amp;_doc_docfn=U2FsdGVkX19HZeZ3eeUqD5Oe9V3gE5giVnLoSwlxDrQy51JVcksQZiJEYMAqoO2nMf2TquscHSMVE9v4WK15DADGSu1nxjwuern+d8ZRRcQ=&amp;_app_id=central_doc_viewer&amp;center_on_screen=true&amp;width=950&amp;height=800&amp;_dd2=%26f%3Dsld%26c%3Dtrue%26os%3D54925%26oe%3D54932" TargetMode="External"/><Relationship Id="rId76" Type="http://schemas.openxmlformats.org/officeDocument/2006/relationships/hyperlink" Target="https://my.apps.factset.com/viewer/?_app_id=central_doc_viewer&amp;_dd2=%26f%3Dsld%26c%3Dtrue%26os%3D104247%26oe%3D104255&amp;_doc_docfn=U2FsdGVkX18y303R/AVBLc0MA4RDLMiB7l4xq3BQNLrpogGeh+mKv6JFUlfmfOvzKyZd4hK2RGRTMoEw32LvhuXLvI1h8AR8bFaKfjZqyEs=&amp;center_on_screen=true&amp;float_window=true&amp;height=800&amp;positioning_strategy=center_on_screen&amp;width=950" TargetMode="External"/><Relationship Id="rId141" Type="http://schemas.openxmlformats.org/officeDocument/2006/relationships/hyperlink" Target="https://my.apps.factset.com/viewer/?_app_id=central_doc_viewer&amp;_dd2=%26f%3Dsld%26c%3Dtrue%26os%3D56979%26oe%3D56984&amp;_doc_docfn=U2FsdGVkX1+8e6Lqj5uRYasaOToHCjtWK7bLVcmZ/IP6WOtL0oWxwOLSiUHHlLEdAMeur6+kwYRbRi3ohSO07Q==&amp;center_on_screen=true&amp;float_window=true&amp;height=800&amp;positioning_strategy=center_on_screen&amp;width=950" TargetMode="External"/><Relationship Id="rId379" Type="http://schemas.openxmlformats.org/officeDocument/2006/relationships/hyperlink" Target="fdsup://factset/Doc%20Viewer%20Single?float_window=true&amp;positioning_strategy=center_on_screen&amp;_doc_docfn=U2FsdGVkX1+dVkaZdmOnGp0jb6rmLd4w252uLglVh8Ic3RT/SgLLBr/XExyP9GihBeZoYCBGUp4494Xpql2GpFYkYv//qfo3P+U4vkxjHbQ=&amp;_app_id=central_doc_viewer&amp;center_on_screen=true&amp;width=950&amp;height=800&amp;_dd2=%26f%3Dsld%26c%3Dtrue%26os%3D67902%26oe%3D67908" TargetMode="External"/><Relationship Id="rId7" Type="http://schemas.openxmlformats.org/officeDocument/2006/relationships/hyperlink" Target="https://my.apps.factset.com/viewer/?_app_id=central_doc_viewer&amp;_dd2=%26f%3Dsld%26c%3Dtrue%26os%3D42618%26oe%3D42627&amp;_doc_docfn=U2FsdGVkX18DMfLl8+ey48LMx7YMAKVA8gYZk5WR4yyFy2a7PJGaKDTgg+TL8+tA57I8OfgYSvpbloiTvGj2qA==&amp;center_on_screen=true&amp;float_window=true&amp;height=800&amp;positioning_strategy=center_on_screen&amp;width=950" TargetMode="External"/><Relationship Id="rId183" Type="http://schemas.openxmlformats.org/officeDocument/2006/relationships/hyperlink" Target="https://my.apps.factset.com/viewer/?_app_id=central_doc_viewer&amp;_dd2=%26f%3Dsld%26c%3Dtrue%26os%3D129910%26oe%3D129916&amp;_doc_docfn=U2FsdGVkX1/HLwzh3p6RCo/3WtbJwO9W6LHr7rXO104QmWiQhKWzucJ8Kv8FyXfNNuDsVgmVRfo0XQgapxrO+I0SwDMWyCL7ntMfM4j/uYw=&amp;center_on_screen=true&amp;float_window=true&amp;height=800&amp;positioning_strategy=center_on_screen&amp;width=950" TargetMode="External"/><Relationship Id="rId239" Type="http://schemas.openxmlformats.org/officeDocument/2006/relationships/hyperlink" Target="https://my.apps.factset.com/viewer/?_app_id=central_doc_viewer&amp;_dd2=%26f%3Dsld%26c%3Dtrue%26os%3D128852%26oe%3D128861&amp;_doc_docfn=U2FsdGVkX1/DrtMUjNdc/9R5ELCAhc7YBdbMDfLsavKlY4q3IAEpFdaH7IHHBl0YN+xOBX7+wlbCcaA4iUSHe7PQj85uvTiR98ubWw0yMWI=&amp;center_on_screen=true&amp;float_window=true&amp;height=800&amp;positioning_strategy=center_on_screen&amp;width=950" TargetMode="External"/><Relationship Id="rId390" Type="http://schemas.openxmlformats.org/officeDocument/2006/relationships/hyperlink" Target="fdsup://factset/Doc%20Viewer%20Single?float_window=true&amp;positioning_strategy=center_on_screen&amp;_doc_docfn=U2FsdGVkX1/hOXU/xj+Kj8yGFzukEFGmVg6cTPCdaKLM6QmbXzeLIaoQ0vCj0w76Oh7NdSKe3f9KTnZXkJLLiQcRzLQuVJBFDihFBd7aTwQ=&amp;_app_id=central_doc_viewer&amp;center_on_screen=true&amp;width=950&amp;height=800&amp;_dd2=%26f%3Dsld%26c%3Dtrue%26os%3D58577%26oe%3D58586" TargetMode="External"/><Relationship Id="rId404" Type="http://schemas.openxmlformats.org/officeDocument/2006/relationships/hyperlink" Target="fdsup://factset/Doc%20Viewer%20Single?float_window=true&amp;positioning_strategy=center_on_screen&amp;_doc_docfn=U2FsdGVkX1+3lBhzTM4uTwVlwor+T7SH/Go3yowel49z4tq0H3NAJYXi7hAYpDBYSi7LgRCkEbxyTwqy3xpHWMgKwSdesOAweX/pYdUZPTI=&amp;_app_id=central_doc_viewer&amp;center_on_screen=true&amp;width=950&amp;height=800&amp;_dd2=%26f%3Dsld%26c%3Dtrue%26os%3D65534%26oe%3D65541" TargetMode="External"/><Relationship Id="rId446" Type="http://schemas.openxmlformats.org/officeDocument/2006/relationships/hyperlink" Target="fdsup://factset/Doc%20Viewer%20Single?float_window=true&amp;positioning_strategy=center_on_screen&amp;_doc_docfn=U2FsdGVkX1+cux5qBNFR+8SS2carcIfvVJa8o//V6JcPb9TAWPSb68TtK2Illinh8nqZvNNso1vtVCKYdwyJfJnMZ9b8vVczuEMcPU1AHW8=&amp;_app_id=central_doc_viewer&amp;center_on_screen=true&amp;width=950&amp;height=800&amp;_dd2=%26f%3Dsld%26c%3Dtrue%26os%3D65991%26oe%3D65998" TargetMode="External"/><Relationship Id="rId250" Type="http://schemas.openxmlformats.org/officeDocument/2006/relationships/hyperlink" Target="https://my.apps.factset.com/viewer/?_app_id=central_doc_viewer&amp;_dd2=%26f%3Dsld%26c%3Dtrue%26os%3D124934%26oe%3D124940&amp;_doc_docfn=U2FsdGVkX1+Dgrww7LNrfMMVskSUN4wmKVAbR24cgE4h03BW0XFNFVtldXPxHsKrZooVRY6L++NObjMfWEEaQelGZIof+8sA6Tf5GiQ078E=&amp;center_on_screen=true&amp;float_window=true&amp;height=800&amp;positioning_strategy=center_on_screen&amp;width=950" TargetMode="External"/><Relationship Id="rId292" Type="http://schemas.openxmlformats.org/officeDocument/2006/relationships/hyperlink" Target="https://my.apps.factset.com/viewer/?_app_id=central_doc_viewer&amp;_dd2=%26f%3Dsld%26c%3Dtrue%26os%3D132260%26oe%3D132270&amp;_doc_docfn=U2FsdGVkX1/a29H+uiVYXhM63KGrQKEgglu1kF8qvj2YCc2ohm0KORhI8+A80goasFf6puIx/GKZvOEPHdsYhAzVG8nPOTg1y5QFcIrdrMs=&amp;center_on_screen=true&amp;float_window=true&amp;height=800&amp;positioning_strategy=center_on_screen&amp;width=950" TargetMode="External"/><Relationship Id="rId306" Type="http://schemas.openxmlformats.org/officeDocument/2006/relationships/hyperlink" Target="fdsup://factset/Doc%20Viewer%20Single?float_window=true&amp;positioning_strategy=center_on_screen&amp;_doc_docfn=U2FsdGVkX1/EP3VBqgURfTprMzsW+CEDrZiLC5dcLaKgvqDTUa4RHSxAlxO8ekXf6Ax0KuGhpCWV59u0h3KIMA==&amp;_app_id=central_doc_viewer&amp;center_on_screen=true&amp;width=950&amp;height=800&amp;_dd2=%26f%3Dsld%26c%3Dtrue%26os%3D35200%26oe%3D35209" TargetMode="External"/><Relationship Id="rId488" Type="http://schemas.openxmlformats.org/officeDocument/2006/relationships/hyperlink" Target="fdsup://factset/Doc%20Viewer%20Single?float_window=true&amp;positioning_strategy=center_on_screen&amp;_doc_docfn=U2FsdGVkX198hnwRg8Gnq8G5pfqz4Z52jSs2g6p8hqaxRrh0pJwPAfXajZWBuMIRlx3vBFsJV2+ZTLNBr5bHKzN7nmy1/LpOM2ZCwrWLcN4=&amp;_app_id=central_doc_viewer&amp;center_on_screen=true&amp;width=950&amp;height=800&amp;_dd2=%26f%3Dsld%26c%3Dtrue%26os%3D74742%26oe%3D74748" TargetMode="External"/><Relationship Id="rId45" Type="http://schemas.openxmlformats.org/officeDocument/2006/relationships/hyperlink" Target="https://my.apps.factset.com/viewer/?_app_id=central_doc_viewer&amp;_dd2=%26f%3Dsld%26c%3Dtrue%26os%3D49754%26oe%3D49760&amp;_doc_docfn=U2FsdGVkX1/g7e2w+C/LruSeDIr1rJofiw3YswvGxu3lkss9qIAKlLN2vv5+rzhZ1AZ3eZVZYVs04SC0vHOzlQ==&amp;center_on_screen=true&amp;float_window=true&amp;height=800&amp;positioning_strategy=center_on_screen&amp;width=950" TargetMode="External"/><Relationship Id="rId87" Type="http://schemas.openxmlformats.org/officeDocument/2006/relationships/hyperlink" Target="https://my.apps.factset.com/viewer/?_app_id=central_doc_viewer&amp;_dd2=%26f%3Dsld%26c%3Dtrue%26os%3D48615%26oe%3D48616&amp;_doc_docfn=U2FsdGVkX19xyvzoX1jvGXbgXCsrppZBh2lXZgHgQm+soX7t8hAf+jC3kE2KGu8fe/zlMXB0OjeqxnW7BEO7Dw==&amp;center_on_screen=true&amp;float_window=true&amp;height=800&amp;positioning_strategy=center_on_screen&amp;width=950" TargetMode="External"/><Relationship Id="rId110" Type="http://schemas.openxmlformats.org/officeDocument/2006/relationships/hyperlink" Target="https://my.apps.factset.com/viewer/?_app_id=central_doc_viewer&amp;_dd2=%26f%3Dsld%26c%3Dtrue%26os%3D108727%26oe%3D108733&amp;_doc_docfn=U2FsdGVkX1+Pk96830G/vNyqUZ3hfR0+e1qSxmAQbo3JI5/SJWMo7W4zuRcQtN1hdnNHDZztCkdex5RQsUFl9vukoPVf/wPQ1TFDfAx1RGE=&amp;center_on_screen=true&amp;float_window=true&amp;height=800&amp;positioning_strategy=center_on_screen&amp;width=950" TargetMode="External"/><Relationship Id="rId348" Type="http://schemas.openxmlformats.org/officeDocument/2006/relationships/hyperlink" Target="fdsup://factset/Doc%20Viewer%20Single?float_window=true&amp;positioning_strategy=center_on_screen&amp;_doc_docfn=U2FsdGVkX18O0ZVl834Bdng7AssW3VJv1wjgEUk9Yt5xA3r6mzPw+hZcLGn5GXoN/1I1YttViaEIKbAF4L13mIzGxkHnN3ABf5vZRPmEOSU=&amp;_app_id=central_doc_viewer&amp;center_on_screen=true&amp;width=950&amp;height=800&amp;_dd2=%26f%3Dsld%26c%3Dtrue%26os%3D69227%26oe%3D69233" TargetMode="External"/><Relationship Id="rId513" Type="http://schemas.openxmlformats.org/officeDocument/2006/relationships/hyperlink" Target="fdsup://factset/Doc%20Viewer%20Single?float_window=true&amp;positioning_strategy=center_on_screen&amp;_doc_docfn=U2FsdGVkX19HGFAM4oR7okfQ5tw6Vmpx2xaOz+4Jnd3bB/etO7Qz/aH3h6xnQwF+fMgE7TtKZjfSRCFAK1SAiztDBlE7Tv0DgemwAWPgcsc=&amp;_app_id=central_doc_viewer&amp;center_on_screen=true&amp;width=950&amp;height=800&amp;_dd2=%26f%3Dsld%26c%3Dtrue%26os%3D59924%26oe%3D59927" TargetMode="External"/><Relationship Id="rId555" Type="http://schemas.openxmlformats.org/officeDocument/2006/relationships/hyperlink" Target="fdsup://factset/Doc%20Viewer%20Single?float_window=true&amp;positioning_strategy=center_on_screen&amp;_doc_docfn=U2FsdGVkX18uWMwyqC1+X31EaN6PTQZYDqG+bPKK8A/OSOXclHqIQmPchDFVRxuLH6khRXIIHPR9rvQhMvHevK9yx7auo1JTdsYyaO7G2wo=&amp;_app_id=central_doc_viewer&amp;center_on_screen=true&amp;width=950&amp;height=800&amp;_dd2=%26f%3Dsld%26c%3Dtrue%26os%3D41085%26oe%3D41090" TargetMode="External"/><Relationship Id="rId152" Type="http://schemas.openxmlformats.org/officeDocument/2006/relationships/hyperlink" Target="https://my.apps.factset.com/viewer/?_app_id=central_doc_viewer&amp;_dd2=%26f%3Dsld%26c%3Dtrue%26os%3D112956%26oe%3D112962&amp;_doc_docfn=U2FsdGVkX19e8MKZGpaRe6X8nT9CdWLqGpstOj52Xzco2IDwMnbAwXW3JEwFRDV0LOu1PVCSKGyQctZCB4zCKvFNMpArAPOah8NsMPDyLMs=&amp;center_on_screen=true&amp;float_window=true&amp;height=800&amp;positioning_strategy=center_on_screen&amp;width=950" TargetMode="External"/><Relationship Id="rId194" Type="http://schemas.openxmlformats.org/officeDocument/2006/relationships/hyperlink" Target="https://my.apps.factset.com/viewer/?_app_id=central_doc_viewer&amp;_dd2=%26f%3Dsld%26c%3Dtrue%26os%3D127607%26oe%3D127613&amp;_doc_docfn=U2FsdGVkX193TO8A6ikzJA/gMbYS7mMQxkQg7AW1R+C0mo5JANNkamNuYb+GNOsmTR2ExMnhJlfODsSkaOw694KMPe+WrC0frcK86F4gcJ0=&amp;center_on_screen=true&amp;float_window=true&amp;height=800&amp;positioning_strategy=center_on_screen&amp;width=950" TargetMode="External"/><Relationship Id="rId208" Type="http://schemas.openxmlformats.org/officeDocument/2006/relationships/hyperlink" Target="https://my.apps.factset.com/viewer/?_app_id=central_doc_viewer&amp;_dd2=%26f%3Dsld%26c%3Dtrue%26os%3D119686%26oe%3D119697&amp;_doc_docfn=U2FsdGVkX1/tLyGoXMExXK8Xop6dbwZhx3G+r22iDsK0hGKQF9X/FQ6Lgs6ng8WgMxddgvBgdooorzVMAnBERqUr2X2hlFbcDNlF1xwH6tw=&amp;center_on_screen=true&amp;float_window=true&amp;height=800&amp;positioning_strategy=center_on_screen&amp;width=950" TargetMode="External"/><Relationship Id="rId415" Type="http://schemas.openxmlformats.org/officeDocument/2006/relationships/hyperlink" Target="fdsup://factset/Doc%20Viewer%20Single?float_window=true&amp;positioning_strategy=center_on_screen&amp;_doc_docfn=U2FsdGVkX19/pXsq/8lEokDTMdv/gPoDGFfMbZZ2dln6j0KQo6hLkmAMyJRp/j7/7TKKQipTGCUDToTy3bFqGPOiYQNCRAVzMKdfySfcWjQ=&amp;_app_id=central_doc_viewer&amp;center_on_screen=true&amp;width=950&amp;height=800&amp;_dd2=%26f%3Dsld%26c%3Dtrue%26os%3D67543%26oe%3D67549" TargetMode="External"/><Relationship Id="rId457" Type="http://schemas.openxmlformats.org/officeDocument/2006/relationships/hyperlink" Target="fdsup://factset/Doc%20Viewer%20Single?float_window=true&amp;positioning_strategy=center_on_screen&amp;_doc_docfn=U2FsdGVkX18qJvA7mFWI+wFhZm6Sxt4TLq+wQ2/a2VXf7pfFirb8PZDgR8fWuGePwsgnSgAbjC1U5vCm/SC26lIvIZ/o8Erqu8faBdNNGXY=&amp;_app_id=central_doc_viewer&amp;center_on_screen=true&amp;width=950&amp;height=800&amp;_dd2=%26f%3Dsld%26c%3Dtrue%26os%3D65863%26oe%3D65872" TargetMode="External"/><Relationship Id="rId261" Type="http://schemas.openxmlformats.org/officeDocument/2006/relationships/hyperlink" Target="https://my.apps.factset.com/viewer/?_app_id=central_doc_viewer&amp;_dd2=%26f%3Dsld%26c%3Dtrue%26os%3D75687%26oe%3D75693&amp;_doc_docfn=U2FsdGVkX1+aJpWVEpmNwNV3EgtU+Fqqfxz9rjmp4QdjqZv7e1FZSQG9q5ee0c4rNbbVRnOLzEzVsiJ6pdSNImgQf+yErUv3J9Qb/uB8nuc=&amp;center_on_screen=true&amp;float_window=true&amp;height=800&amp;positioning_strategy=center_on_screen&amp;width=950" TargetMode="External"/><Relationship Id="rId499" Type="http://schemas.openxmlformats.org/officeDocument/2006/relationships/hyperlink" Target="fdsup://factset/Doc%20Viewer%20Single?float_window=true&amp;positioning_strategy=center_on_screen&amp;_doc_docfn=U2FsdGVkX1+ZW+kSgQmZgxXgnOeX7soruqmwYc1wA8YObh1+GAnl6cGjoMmKfemAHuR6Jai1xnNCv5Zmx1LERXs1V4qt/OLvQweLchQC9YU=&amp;_app_id=central_doc_viewer&amp;center_on_screen=true&amp;width=950&amp;height=800&amp;_dd2=%26f%3Dsld%26c%3Dtrue%26os%3D56372%26oe%3D56381" TargetMode="External"/><Relationship Id="rId14" Type="http://schemas.openxmlformats.org/officeDocument/2006/relationships/hyperlink" Target="https://my.apps.factset.com/viewer/?_app_id=central_doc_viewer&amp;_dd2=%26f%3Dsld%26c%3Dtrue%26os%3D104235%26oe%3D104244&amp;_doc_docfn=U2FsdGVkX18K5Gco4HIH3EB68Jk5Q2YDLxMGhxfNUlczPOM0EoLXFFwRprzcvmsTx+0ULqR5Gg3efic88qk8YqS01STD+GcA/XNMKPlcWrs=&amp;center_on_screen=true&amp;float_window=true&amp;height=800&amp;positioning_strategy=center_on_screen&amp;width=950" TargetMode="External"/><Relationship Id="rId56" Type="http://schemas.openxmlformats.org/officeDocument/2006/relationships/hyperlink" Target="https://my.apps.factset.com/viewer/?_app_id=central_doc_viewer&amp;_dd2=%26f%3Dsld%26c%3Dtrue%26os%3D105949%26oe%3D105955&amp;_doc_docfn=U2FsdGVkX1+DRi6Y9HH79MtTrm2CI/koSB7zY5nEvFl3ciJjb8MbUD5VP2+ATfPeETLUc2sKHLhtJ/YtvJD+dxQxhPHtEuVyJycaVFNReZ4=&amp;center_on_screen=true&amp;float_window=true&amp;height=800&amp;positioning_strategy=center_on_screen&amp;width=950" TargetMode="External"/><Relationship Id="rId317" Type="http://schemas.openxmlformats.org/officeDocument/2006/relationships/hyperlink" Target="fdsup://factset/Doc%20Viewer%20Single?float_window=true&amp;positioning_strategy=center_on_screen&amp;_doc_docfn=U2FsdGVkX1/RUzh5b7Xc6ML9e2oYUg/OJoihRwVXsFmSItPZDEJUiNqzoZbfeZPiL0CYvfh9DQS85ZLDLSAAaw==&amp;_app_id=central_doc_viewer&amp;center_on_screen=true&amp;width=950&amp;height=800&amp;_dd2=%26f%3Dsld%26c%3Dtrue%26os%3D33101%26oe%3D33107" TargetMode="External"/><Relationship Id="rId359" Type="http://schemas.openxmlformats.org/officeDocument/2006/relationships/hyperlink" Target="fdsup://factset/Doc%20Viewer%20Single?float_window=true&amp;positioning_strategy=center_on_screen&amp;_doc_docfn=U2FsdGVkX19U1l3ozeKPv9any3eKYlZP83n868gmmxpsfsrMK4vtMKpHufvIzTIP+I+1eYkCBLAjfHA+vJ7qxn99nwcbmnqCM/lEOjb6uGM=&amp;_app_id=central_doc_viewer&amp;center_on_screen=true&amp;width=950&amp;height=800&amp;_dd2=%26f%3Dsld%26c%3Dtrue%26os%3D58115%26oe%3D58121" TargetMode="External"/><Relationship Id="rId524" Type="http://schemas.openxmlformats.org/officeDocument/2006/relationships/hyperlink" Target="fdsup://factset/Doc%20Viewer%20Single?float_window=true&amp;positioning_strategy=center_on_screen&amp;_doc_docfn=U2FsdGVkX18a2mlaQizrLBGMoLKMN9rsBcl/wbhTR+x9m1EtMp4jPFcURVHZwJzz1E0K1ifCeOb7Cm91LA02QOb9dduImoGyGV42/Cv/VGU=&amp;_app_id=central_doc_viewer&amp;center_on_screen=true&amp;width=950&amp;height=800&amp;_dd2=%26f%3Dsld%26c%3Dtrue%26os%3D66211%26oe%3D66218" TargetMode="External"/><Relationship Id="rId566" Type="http://schemas.openxmlformats.org/officeDocument/2006/relationships/hyperlink" Target="fdsup://factset/Doc%20Viewer%20Single?float_window=true&amp;positioning_strategy=center_on_screen&amp;_doc_docfn=U2FsdGVkX1/l/+RfLd7++HB1ZgOdcLTk95KMUEpkjRfk2ceFMsUMmQ6OoCOD8iWQ/mlp0q5aqrbmWXKalifSMAPw3q7Q6isR6ENlj29S8WUmlmdpLrH11HF0O8/MVYweusSl+SNhL7OradFo6ToUjw==&amp;_app_id=central_doc_viewer&amp;center_on_screen=true&amp;width=950&amp;height=800&amp;_dd2=%26brh%3Dfalse" TargetMode="External"/><Relationship Id="rId98" Type="http://schemas.openxmlformats.org/officeDocument/2006/relationships/hyperlink" Target="https://my.apps.factset.com/viewer/?_app_id=central_doc_viewer&amp;_dd2=%26f%3Dsld%26c%3Dtrue%26os%3D104749%26oe%3D104754&amp;_doc_docfn=U2FsdGVkX1/PbMgye1oRbuPDZ3Ng+zYIoFuoBIGLuW0IFvTTrEaPq0iGWD0Mrl9MV0esJSZmw2YQpFjs5C4l7+m7GHRMqv7d9qkj62kqUf0=&amp;center_on_screen=true&amp;float_window=true&amp;height=800&amp;positioning_strategy=center_on_screen&amp;width=950" TargetMode="External"/><Relationship Id="rId121" Type="http://schemas.openxmlformats.org/officeDocument/2006/relationships/hyperlink" Target="https://my.apps.factset.com/viewer/?_app_id=central_doc_viewer&amp;_dd2=%26f%3Dsld%26c%3Dtrue%26os%3D110676%26oe%3D110682&amp;_doc_docfn=U2FsdGVkX19MMEtzuGDWSkhYzZU8bOyly+7EpgKv2sD88o6nS+mDGsZw7g3az4pYaLmAQAAUNYe95TFl+8D9iIaBUmQpXr/qx03gSW2+m6w=&amp;center_on_screen=true&amp;float_window=true&amp;height=800&amp;positioning_strategy=center_on_screen&amp;width=950" TargetMode="External"/><Relationship Id="rId163" Type="http://schemas.openxmlformats.org/officeDocument/2006/relationships/hyperlink" Target="https://my.apps.factset.com/viewer/?_app_id=central_doc_viewer&amp;_dd2=%26f%3Dsld%26c%3Dtrue%26os%3D116265%26oe%3D116275&amp;_doc_docfn=U2FsdGVkX18lao4K3xXlwi/URe4AMhKyZMDPQL6RY8MF17vAOLuCbq9NOOkZPHmCU3vKNBPiTjOXZ4i7f/4MG6uO3uUHmef3I2jjsXglst8=&amp;center_on_screen=true&amp;float_window=true&amp;height=800&amp;positioning_strategy=center_on_screen&amp;width=950" TargetMode="External"/><Relationship Id="rId219" Type="http://schemas.openxmlformats.org/officeDocument/2006/relationships/hyperlink" Target="https://my.apps.factset.com/viewer/?_app_id=central_doc_viewer&amp;_dd2=%26f%3Dsld%26c%3Dtrue%26os%3D60106%26oe%3D60115&amp;_doc_docfn=U2FsdGVkX19jRcmO3FYSEIqGcV2HzvN21uuTKO4hIlZuFuvOOQs7wLzEvs6GIQCo/IfKipa5zPT1a7M/SOR9yOXKqgSfA2/M9Bnb5l1QlFo=&amp;center_on_screen=true&amp;float_window=true&amp;height=800&amp;positioning_strategy=center_on_screen&amp;width=950" TargetMode="External"/><Relationship Id="rId370" Type="http://schemas.openxmlformats.org/officeDocument/2006/relationships/hyperlink" Target="fdsup://factset/Doc%20Viewer%20Single?float_window=true&amp;positioning_strategy=center_on_screen&amp;_doc_docfn=U2FsdGVkX18PUXzZiAz1zII7Klnug+MgaLC5avZhdSzsPLqq8KkYIR65P0YtNjLnEHubn+LTv4VMlJU0tWwYBy5ldvaLGJzaE4flvOW9ZzM=&amp;_app_id=central_doc_viewer&amp;center_on_screen=true&amp;width=950&amp;height=800&amp;_dd2=%26f%3Dsld%26c%3Dtrue%26os%3D66927%26oe%3D66934" TargetMode="External"/><Relationship Id="rId426" Type="http://schemas.openxmlformats.org/officeDocument/2006/relationships/hyperlink" Target="fdsup://factset/Doc%20Viewer%20Single?float_window=true&amp;positioning_strategy=center_on_screen&amp;_doc_docfn=U2FsdGVkX19BiqDPky9eRcHrvhrp+PmKb9Bqm8iX3BhPgbEDRBEEvHlmhWM/IikEu9ynQDS5SYVzItLPeZbh8LrM+1GA9vDWSGcxQTxw8o8=&amp;_app_id=central_doc_viewer&amp;center_on_screen=true&amp;width=950&amp;height=800&amp;_dd2=%26f%3Dsld%26c%3Dtrue%26os%3D56222%26oe%3D56229" TargetMode="External"/><Relationship Id="rId230" Type="http://schemas.openxmlformats.org/officeDocument/2006/relationships/hyperlink" Target="https://my.apps.factset.com/viewer/?_app_id=central_doc_viewer&amp;_dd2=%26f%3Dsld%26c%3Dtrue%26os%3D172325%26oe%3D172332&amp;_doc_docfn=U2FsdGVkX1/su57c39Zz7ABZvYTToTenpcDHPFzyH415ISSGKCIAkqcgBPsZefRQmhM6gyrakatP0VGSe58DzefSdJEK2ntFaItI0HN+/Os=&amp;center_on_screen=true&amp;float_window=true&amp;height=800&amp;positioning_strategy=center_on_screen&amp;width=950" TargetMode="External"/><Relationship Id="rId468" Type="http://schemas.openxmlformats.org/officeDocument/2006/relationships/hyperlink" Target="fdsup://factset/Doc%20Viewer%20Single?float_window=true&amp;positioning_strategy=center_on_screen&amp;_doc_docfn=U2FsdGVkX1+IEOD1CvCF46WN6+yft3H/I/ecPBVApfvkjbKjgXHlzpBMIOMSDtsBxsAEl2FmNw+EsC3ogP9QwY9C3B1qWZNCaWRSQKz+G44=&amp;_app_id=central_doc_viewer&amp;center_on_screen=true&amp;width=950&amp;height=800&amp;_dd2=%26f%3Dsld%26c%3Dtrue%26os%3D64954%26oe%3D64961" TargetMode="External"/><Relationship Id="rId25" Type="http://schemas.openxmlformats.org/officeDocument/2006/relationships/hyperlink" Target="https://my.apps.factset.com/viewer/?_app_id=central_doc_viewer&amp;_dd2=%26f%3Dsld%26c%3Dtrue%26os%3D39413%26oe%3D39420&amp;_doc_docfn=U2FsdGVkX191cza/QRyvW/GIxqNaRNsTtomxOy+se0CNItntJ/Yyayn8ZrpybfB5LwJKRQA/prU2zIA5UjHQgQ==&amp;center_on_screen=true&amp;float_window=true&amp;height=800&amp;positioning_strategy=center_on_screen&amp;width=950" TargetMode="External"/><Relationship Id="rId67" Type="http://schemas.openxmlformats.org/officeDocument/2006/relationships/hyperlink" Target="https://my.apps.factset.com/viewer/?_app_id=central_doc_viewer&amp;_dd2=%26f%3Dsld%26c%3Dtrue%26os%3D44803%26oe%3D44810&amp;_doc_docfn=U2FsdGVkX18OXDh38emae5GEfMjLjlLe7ygzIAJCAL8JfAHnY0c0edhilLKPbW2TWpkxldo9338mxGKJtU9K9w==&amp;center_on_screen=true&amp;float_window=true&amp;height=800&amp;positioning_strategy=center_on_screen&amp;width=950" TargetMode="External"/><Relationship Id="rId272" Type="http://schemas.openxmlformats.org/officeDocument/2006/relationships/hyperlink" Target="https://my.apps.factset.com/viewer/?_app_id=central_doc_viewer&amp;_dd2=%26f%3Dsld%26c%3Dtrue%26os%3D177544%26oe%3D177550&amp;_doc_docfn=U2FsdGVkX190iu0c2M9TSrossBXSPBP1Fm9bUmCk/bTd38+39CXkdi9S514B/7UFrq85MLACh4DD3G3X2Md4z21EgDZ/dUZAm6vrMpzwHQk=&amp;center_on_screen=true&amp;float_window=true&amp;height=800&amp;positioning_strategy=center_on_screen&amp;width=950" TargetMode="External"/><Relationship Id="rId328" Type="http://schemas.openxmlformats.org/officeDocument/2006/relationships/hyperlink" Target="fdsup://factset/Doc%20Viewer%20Single?float_window=true&amp;positioning_strategy=center_on_screen&amp;_doc_docfn=U2FsdGVkX1+xEsVxhpJXBiB8DLIAGVCEOB9e4DtL7JIYpm2Au8ZdZ+S2k1n9+fvGBO1d6FKXsQ5Li8EKbnyOcboPduWilkpLO6aWYfWtSiI=&amp;_app_id=central_doc_viewer&amp;center_on_screen=true&amp;width=950&amp;height=800&amp;_dd2=%26f%3Dsld%26c%3Dtrue%26os%3D59321%26oe%3D59327" TargetMode="External"/><Relationship Id="rId535" Type="http://schemas.openxmlformats.org/officeDocument/2006/relationships/hyperlink" Target="fdsup://factset/Doc%20Viewer%20Single?float_window=true&amp;positioning_strategy=center_on_screen&amp;_doc_docfn=U2FsdGVkX18kN2vMw2BgkVmoXVK9rCqgutN/7IcHtf/aqXqM72HJX3FtCy1RpBoZd0NxuOlnkzU5r4HV0WHOACIId/b3R3D4uySkaY/gJ0o=&amp;_app_id=central_doc_viewer&amp;center_on_screen=true&amp;width=950&amp;height=800&amp;_dd2=%26f%3Dsld%26c%3Dtrue%26os%3D30172%26oe%3D30179" TargetMode="External"/><Relationship Id="rId577" Type="http://schemas.openxmlformats.org/officeDocument/2006/relationships/hyperlink" Target="fdsup://factset/Doc%20Viewer%20Single?float_window=true&amp;positioning_strategy=center_on_screen&amp;_doc_docfn=U2FsdGVkX19rzp6SW5kkss7CUuchP/8i6utt/kKeHtsmBUMqjXKk11Im4bjR/jTlTJKIH0VcGXtI73JMuJ9rbhrP2wayfBkjzuzwDYRpkzcUglguzVFfzitPquPZPDn/TW17qx8jhEc8HEny1Xy+Mw==&amp;_app_id=central_doc_viewer&amp;center_on_screen=true&amp;width=950&amp;height=800&amp;_dd2=%26brh%3Dfalse" TargetMode="External"/><Relationship Id="rId132" Type="http://schemas.openxmlformats.org/officeDocument/2006/relationships/hyperlink" Target="https://my.apps.factset.com/viewer/?_app_id=central_doc_viewer&amp;_dd2=%26f%3Dsld%26c%3Dtrue%26os%3D106205%26oe%3D106211&amp;_doc_docfn=U2FsdGVkX1/XdnruHkUjPDRdgnbb/cPR7349G+H+2n1oa55DfBgYPzos44Wg9oZnxg1MIX/sl6kaG9rS3krlMEvapJF6bYhl6M3LZk/tP9w=&amp;center_on_screen=true&amp;float_window=true&amp;height=800&amp;positioning_strategy=center_on_screen&amp;width=950" TargetMode="External"/><Relationship Id="rId174" Type="http://schemas.openxmlformats.org/officeDocument/2006/relationships/hyperlink" Target="https://my.apps.factset.com/viewer/?_app_id=central_doc_viewer&amp;_dd2=%26f%3Dsld%26c%3Dtrue%26os%3D121333%26oe%3D121342&amp;_doc_docfn=U2FsdGVkX1+tfk6zq4crBfcz927pQULAJ07F3PS1f1JB/QyQ3UVn66PkI3yqo4WDl0JEm1AUnyS0UXtiTRS3GxhxRWXT4jck2GA/CgU2Mxs=&amp;center_on_screen=true&amp;float_window=true&amp;height=800&amp;positioning_strategy=center_on_screen&amp;width=950" TargetMode="External"/><Relationship Id="rId381" Type="http://schemas.openxmlformats.org/officeDocument/2006/relationships/hyperlink" Target="fdsup://factset/Doc%20Viewer%20Single?float_window=true&amp;positioning_strategy=center_on_screen&amp;_doc_docfn=U2FsdGVkX18QpXAGPwuM/BL10NE6wrhMhlA4X19QEfMmeJNDOlEA+1GOXjycICMB+QO6dTCiGRp+UVlpUQ8YPLsxAENOOqLELsE0KhgZbwI=&amp;_app_id=central_doc_viewer&amp;center_on_screen=true&amp;width=950&amp;height=800&amp;_dd2=%26f%3Dsld%26c%3Dtrue%26os%3D68936%26oe%3D68942" TargetMode="External"/><Relationship Id="rId241" Type="http://schemas.openxmlformats.org/officeDocument/2006/relationships/hyperlink" Target="https://my.apps.factset.com/viewer/?_app_id=central_doc_viewer&amp;_dd2=%26f%3Dsld%26c%3Dtrue%26os%3D52204%26oe%3D52213&amp;_doc_docfn=U2FsdGVkX1+zSVfyDGjrqnGAvMq5Cm5uu2k+kZDRBip5UGT6jIeLe0+5lqYLvUff6CBzgZHBT79yCtvGAOzQd30IoeGQrc+AZmjJcj7PRSw=&amp;center_on_screen=true&amp;float_window=true&amp;height=800&amp;positioning_strategy=center_on_screen&amp;width=950" TargetMode="External"/><Relationship Id="rId437" Type="http://schemas.openxmlformats.org/officeDocument/2006/relationships/hyperlink" Target="fdsup://factset/Doc%20Viewer%20Single?float_window=true&amp;positioning_strategy=center_on_screen&amp;_doc_docfn=U2FsdGVkX19kremN/cCUuWiiGUoLHBV6DJf7a3WHgxSQaX44f9k+yuL1ss7Izk3hn4gNBcc5SmAClYTXFrBCuIhXJgXgZxUf2WjXH1DO9so=&amp;_app_id=central_doc_viewer&amp;center_on_screen=true&amp;width=950&amp;height=800&amp;_dd2=%26f%3Dsld%26c%3Dtrue%26os%3D68465%26oe%3D68474" TargetMode="External"/><Relationship Id="rId479" Type="http://schemas.openxmlformats.org/officeDocument/2006/relationships/hyperlink" Target="fdsup://factset/Doc%20Viewer%20Single?float_window=true&amp;positioning_strategy=center_on_screen&amp;_doc_docfn=U2FsdGVkX1/uW1p4ysv95PP8IcKsWwLo34mapblEst+YNtZSyoy8kmaPXpTzRbZTytJv1VSjIWw3Y0NInSk/5dU1J6VSihvSDKMnEHeijgs=&amp;_app_id=central_doc_viewer&amp;center_on_screen=true&amp;width=950&amp;height=800&amp;_dd2=%26f%3Dsld%26c%3Dtrue%26os%3D69481%26oe%3D69487" TargetMode="External"/><Relationship Id="rId36" Type="http://schemas.openxmlformats.org/officeDocument/2006/relationships/hyperlink" Target="https://my.apps.factset.com/viewer/?_app_id=central_doc_viewer&amp;_dd2=%26f%3Dsld%26c%3Dtrue%26os%3D103965%26oe%3D103971&amp;_doc_docfn=U2FsdGVkX19r21tvq3A9gjlTcwYQngo7iP0QxTr+JakNpchurFoQh3uHcBipOF5R6gaaqQ+3BO/xytTcmkAswDRHcqBvagrLuSSsFFS2PJ4=&amp;center_on_screen=true&amp;float_window=true&amp;height=800&amp;positioning_strategy=center_on_screen&amp;width=950" TargetMode="External"/><Relationship Id="rId283" Type="http://schemas.openxmlformats.org/officeDocument/2006/relationships/hyperlink" Target="https://my.apps.factset.com/viewer/?_app_id=central_doc_viewer&amp;_dd2=%26f%3Dsld%26c%3Dtrue%26os%3D60993%26oe%3D60997&amp;_doc_docfn=U2FsdGVkX1+4UL5nhaiYON7dWxfu5GhtixP7QHjZRUb88qNMRflQQm3dKjn2P3Tq6fpQ75FDzzGGb3OhIKxNjY5Ys+ulvRE+ipzON4HmtKY=&amp;center_on_screen=true&amp;float_window=true&amp;height=800&amp;positioning_strategy=center_on_screen&amp;width=950" TargetMode="External"/><Relationship Id="rId339" Type="http://schemas.openxmlformats.org/officeDocument/2006/relationships/hyperlink" Target="fdsup://factset/Doc%20Viewer%20Single?float_window=true&amp;positioning_strategy=center_on_screen&amp;_doc_docfn=U2FsdGVkX1+7nFjh4Pb0ayR28Y6bWjUiDXY+vX/maQs7rXczGuJe4gZJU41PjAkX+NLlO7aVMBajFCEzW68t4VJZ/McomqpCpbEq7CZ/c3A=&amp;_app_id=central_doc_viewer&amp;center_on_screen=true&amp;width=950&amp;height=800&amp;_dd2=%26f%3Dsld%26c%3Dtrue%26os%3D64313%26oe%3D64319" TargetMode="External"/><Relationship Id="rId490" Type="http://schemas.openxmlformats.org/officeDocument/2006/relationships/hyperlink" Target="fdsup://factset/Doc%20Viewer%20Single?float_window=true&amp;positioning_strategy=center_on_screen&amp;_doc_docfn=U2FsdGVkX1/O9Dnc03CwFwCjYN72/CTjkCmwZewwD0iJ9CSmIVtDgSKDMzRFvrzf6qjqyCKic2AriUKl8gm0raZm7tirZiAJAiQlyIMRHbg=&amp;_app_id=central_doc_viewer&amp;center_on_screen=true&amp;width=950&amp;height=800&amp;_dd2=%26f%3Dsld%26c%3Dtrue%26os%3D75782%26oe%3D75789" TargetMode="External"/><Relationship Id="rId504" Type="http://schemas.openxmlformats.org/officeDocument/2006/relationships/hyperlink" Target="fdsup://factset/Doc%20Viewer%20Single?float_window=true&amp;positioning_strategy=center_on_screen&amp;_doc_docfn=U2FsdGVkX19MtPFfvr2mNF+iFaQRrNSXfXF5e2YcLt3oerTG2ikLAwDxfDtI4wjWhqse63xXpoT5tZmbLZrj9ovxw0k26Aglig/Y4pss2SI=&amp;_app_id=central_doc_viewer&amp;center_on_screen=true&amp;width=950&amp;height=800&amp;_dd2=%26f%3Dsld%26c%3Dtrue%26os%3D55900%26oe%3D55906" TargetMode="External"/><Relationship Id="rId546" Type="http://schemas.openxmlformats.org/officeDocument/2006/relationships/hyperlink" Target="fdsup://factset/Doc%20Viewer%20Single?float_window=true&amp;positioning_strategy=center_on_screen&amp;_doc_docfn=U2FsdGVkX1+amNxGr+HMcMe8pk1UX/WKTlAloz+NkiW85MTBosbFCHeHJ1Ub801/DuPep+Odyg4UvfVKBkYOK6YgCLmlYfils3B+6z8vvyA=&amp;_app_id=central_doc_viewer&amp;center_on_screen=true&amp;width=950&amp;height=800&amp;_dd2=%26f%3Dsld%26c%3Dtrue%26os%3D35265%26oe%3D35268" TargetMode="External"/><Relationship Id="rId78" Type="http://schemas.openxmlformats.org/officeDocument/2006/relationships/hyperlink" Target="https://my.apps.factset.com/viewer/?_app_id=central_doc_viewer&amp;_dd2=%26f%3Dsld%26c%3Dtrue%26os%3D106757%26oe%3D106765&amp;_doc_docfn=U2FsdGVkX1+I9saTdOhcofrwti4Y/jx6kpMg+b2TB9M9Meih7Vjqx7ed+CPgOLM3NCH1I//VBrbL8cnTPPsBquo+9wpEiR5ibFpbjlhfLUs=&amp;center_on_screen=true&amp;float_window=true&amp;height=800&amp;positioning_strategy=center_on_screen&amp;width=950" TargetMode="External"/><Relationship Id="rId101" Type="http://schemas.openxmlformats.org/officeDocument/2006/relationships/hyperlink" Target="https://my.apps.factset.com/viewer/?_app_id=central_doc_viewer&amp;_dd2=%26f%3Dsld%26c%3Dtrue%26os%3D110346%26oe%3D110349&amp;_doc_docfn=U2FsdGVkX19a5laHQoBcK4YiP+pL13k1CdxeIOfQZ6FjBifZ3Nj0qgOJEvvbzmXHSs/YxW7KypnrG23joNAzS9UiOOIxhcc5SFNkAaCu4Oo=&amp;center_on_screen=true&amp;float_window=true&amp;height=800&amp;positioning_strategy=center_on_screen&amp;width=950" TargetMode="External"/><Relationship Id="rId143" Type="http://schemas.openxmlformats.org/officeDocument/2006/relationships/hyperlink" Target="https://my.apps.factset.com/viewer/?_app_id=central_doc_viewer&amp;_dd2=%26f%3Dsld%26c%3Dtrue%26os%3D113326%26oe%3D113334&amp;_doc_docfn=U2FsdGVkX1+fy8ysLSrtoELlb9ROY3fmaxrjgQ2KXtX91zT1XOoe4tUeAJ8uzMFfrYGvftSyJQoUUn12l28G0oa5z9U5Emf8tjDhC66otZY=&amp;center_on_screen=true&amp;float_window=true&amp;height=800&amp;positioning_strategy=center_on_screen&amp;width=950" TargetMode="External"/><Relationship Id="rId185" Type="http://schemas.openxmlformats.org/officeDocument/2006/relationships/hyperlink" Target="https://my.apps.factset.com/viewer/?_app_id=central_doc_viewer&amp;_dd2=%26f%3Dsld%26c%3Dtrue%26os%3D120698%26oe%3D120709&amp;_doc_docfn=U2FsdGVkX1+H8thD30yUW9HMPnLL+Ix4QZVtE+OnSVNUs1uyPYDcfk0ymqAnJ7Rp20D7UeaLNES2XQ1tqUTh7OpbNmHIJ+EEVtDpgXhe38o=&amp;center_on_screen=true&amp;float_window=true&amp;height=800&amp;positioning_strategy=center_on_screen&amp;width=950" TargetMode="External"/><Relationship Id="rId350" Type="http://schemas.openxmlformats.org/officeDocument/2006/relationships/hyperlink" Target="fdsup://factset/Doc%20Viewer%20Single?float_window=true&amp;positioning_strategy=center_on_screen&amp;_doc_docfn=U2FsdGVkX1/E4eol0yJbjwUaeu3APdRuJzACgL8EPABQpLnULWwgxXkcX6ThQxl/igsOw5R3TkywjJWs4EC95JnskSqVHKcqiNql917SsGQ=&amp;_app_id=central_doc_viewer&amp;center_on_screen=true&amp;width=950&amp;height=800&amp;_dd2=%26f%3Dsld%26c%3Dtrue%26os%3D70891%26oe%3D70892" TargetMode="External"/><Relationship Id="rId406" Type="http://schemas.openxmlformats.org/officeDocument/2006/relationships/hyperlink" Target="fdsup://factset/Doc%20Viewer%20Single?float_window=true&amp;positioning_strategy=center_on_screen&amp;_doc_docfn=U2FsdGVkX1+SupqmeMWd7iGtF5Ubvy8YZOQaDSDcTptQ0CK0lWn3q56ITpIF2qvqfXhAglT1oy0DF7lN4X7JCBpAIUIUTExO1q8alZ2xA6U=&amp;_app_id=central_doc_viewer&amp;center_on_screen=true&amp;width=950&amp;height=800&amp;_dd2=%26f%3Dsld%26c%3Dtrue%26os%3D62626%26oe%3D62632" TargetMode="External"/><Relationship Id="rId9" Type="http://schemas.openxmlformats.org/officeDocument/2006/relationships/hyperlink" Target="https://my.apps.factset.com/viewer/?_app_id=central_doc_viewer&amp;_dd2=%26f%3Dsld%26c%3Dtrue%26os%3D101804%26oe%3D101813&amp;_doc_docfn=U2FsdGVkX1/Z/yTvQEwy//0pCLjL5tcog+1s+Bas1hwSA6YcEJPZ93ARroQAxyea0T2plZLgRtME7ZvsDNrErDnhXy7VX+0IEZla/ZZmC3Y=&amp;center_on_screen=true&amp;float_window=true&amp;height=800&amp;positioning_strategy=center_on_screen&amp;width=950" TargetMode="External"/><Relationship Id="rId210" Type="http://schemas.openxmlformats.org/officeDocument/2006/relationships/hyperlink" Target="https://my.apps.factset.com/viewer/?_app_id=central_doc_viewer&amp;_dd2=%26f%3Dsld%26c%3Dtrue%26os%3D32925%26oe%3D32934&amp;_doc_docfn=U2FsdGVkX1/T3sZsGqhq55o4WxppCIBQY0U7l1zN1FkTYNfP8a/5Xlx/AXzQMCOifCCqy6wG7tNk7D0Kvby3E0yYGlsxBgwtdaf5e0EJUFGFf3mFPuV8w8ZEQrvcvUgm&amp;center_on_screen=true&amp;float_window=true&amp;height=800&amp;positioning_strategy=center_on_screen&amp;width=950" TargetMode="External"/><Relationship Id="rId392" Type="http://schemas.openxmlformats.org/officeDocument/2006/relationships/hyperlink" Target="fdsup://factset/Doc%20Viewer%20Single?float_window=true&amp;positioning_strategy=center_on_screen&amp;_doc_docfn=U2FsdGVkX1+IWo6z28OYTQ7/x5oa/Xn+4wtP2TN34mxHLgJqCaM4FkQmf5ss1+xNJmeB8zl7GpDXEO/Ob8bn5pb339xntADHutzK7Abxh10=&amp;_app_id=central_doc_viewer&amp;center_on_screen=true&amp;width=950&amp;height=800&amp;_dd2=%26f%3Dsld%26c%3Dtrue%26os%3D56238%26oe%3D56245" TargetMode="External"/><Relationship Id="rId448" Type="http://schemas.openxmlformats.org/officeDocument/2006/relationships/hyperlink" Target="fdsup://factset/Doc%20Viewer%20Single?float_window=true&amp;positioning_strategy=center_on_screen&amp;_doc_docfn=U2FsdGVkX19Q2NmE9MwfiB/R3P7a/Y2DgOwIyN6I5uPW5il6XATLYH/Ur/bCU8lnjiXbPpjgSZdV2EODOwKcPWuPa4ec4d2HLy4HnXX1jHQ=&amp;_app_id=central_doc_viewer&amp;center_on_screen=true&amp;width=950&amp;height=800&amp;_dd2=%26f%3Dsld%26c%3Dtrue%26os%3D67011%26oe%3D67017" TargetMode="External"/><Relationship Id="rId252" Type="http://schemas.openxmlformats.org/officeDocument/2006/relationships/hyperlink" Target="https://my.apps.factset.com/viewer/?_app_id=central_doc_viewer&amp;_dd2=%26f%3Dsld%26c%3Dtrue%26os%3D175159%26oe%3D175160&amp;_doc_docfn=U2FsdGVkX18YiUiaoADQpyAQKqQj/g9+c8Iwjn+ZI9Cn7aUqGRaElPtOdeJiuJirXgMmOOwpJWiWcs1PT+7yf1OEtzhvR9fW6/+9GSzJu08=&amp;center_on_screen=true&amp;float_window=true&amp;height=800&amp;positioning_strategy=center_on_screen&amp;width=950" TargetMode="External"/><Relationship Id="rId294" Type="http://schemas.openxmlformats.org/officeDocument/2006/relationships/hyperlink" Target="fdsup://factset/Doc%20Viewer%20Single?float_window=true&amp;positioning_strategy=center_on_screen&amp;_doc_docfn=U2FsdGVkX1+ZGRqMLfHeHAbxEcQ6uBCzdZiKzYl58ibFz5MSUx7jP3T3YZVpbj3JaebYek5y3srVl79g1bmw/w==&amp;_app_id=central_doc_viewer&amp;center_on_screen=true&amp;width=950&amp;height=800&amp;_dd2=%26f%3Dsld%26c%3Dtrue%26os%3D21232%26oe%3D21241" TargetMode="External"/><Relationship Id="rId308" Type="http://schemas.openxmlformats.org/officeDocument/2006/relationships/hyperlink" Target="fdsup://factset/Doc%20Viewer%20Single?float_window=true&amp;positioning_strategy=center_on_screen&amp;_doc_docfn=U2FsdGVkX1/p3nXnnkAsndw64fAN+EyPc0pAFmK7gkUlE1c9yaFEhNKbDv7AC4J7VVPlENFdXALWQiew6WNHqQ==&amp;_app_id=central_doc_viewer&amp;center_on_screen=true&amp;width=950&amp;height=800&amp;_dd2=%26f%3Dsld%26c%3Dtrue%26os%3D26408%26oe%3D26415" TargetMode="External"/><Relationship Id="rId515" Type="http://schemas.openxmlformats.org/officeDocument/2006/relationships/hyperlink" Target="fdsup://factset/Doc%20Viewer%20Single?float_window=true&amp;positioning_strategy=center_on_screen&amp;_doc_docfn=U2FsdGVkX19Nb9NoRXbXaBQqK0agIVOXntZJJArub7NlEiSNvtQpdebMh2KbAimHGNZTxMR2IYaUi+a63gapJshEgtuJogamk1aJm6vO7p0=&amp;_app_id=central_doc_viewer&amp;center_on_screen=true&amp;width=950&amp;height=800&amp;_dd2=%26f%3Dsld%26c%3Dtrue%26os%3D61368%26oe%3D61375" TargetMode="External"/><Relationship Id="rId47" Type="http://schemas.openxmlformats.org/officeDocument/2006/relationships/hyperlink" Target="https://my.apps.factset.com/viewer/?_app_id=central_doc_viewer&amp;_dd2=%26f%3Dsld%26c%3Dtrue%26os%3D104901%26oe%3D104907&amp;_doc_docfn=U2FsdGVkX18hXjEMSVmp6Z/F+lJJHgsu1ksz+YRT2lmXVzt+6+Db7d6rOhsdn6UQTd+rP+BB6Az2+M4wIddIx6I9I5Irb+o3djUfz+K3W70=&amp;center_on_screen=true&amp;float_window=true&amp;height=800&amp;positioning_strategy=center_on_screen&amp;width=950" TargetMode="External"/><Relationship Id="rId89" Type="http://schemas.openxmlformats.org/officeDocument/2006/relationships/hyperlink" Target="https://my.apps.factset.com/viewer/?_app_id=central_doc_viewer&amp;_dd2=%26f%3Dsld%26c%3Dtrue%26os%3D108365%26oe%3D108370&amp;_doc_docfn=U2FsdGVkX18zQekcRbnAP4nEgoS+CdTNE4DiApXxzbG+FMppeGCcv2MgL1w3tpciz/9fhqJGo10JonuDd/z5EpfxpZPP/hVJcsQLkbJsUDI=&amp;center_on_screen=true&amp;float_window=true&amp;height=800&amp;positioning_strategy=center_on_screen&amp;width=950" TargetMode="External"/><Relationship Id="rId112" Type="http://schemas.openxmlformats.org/officeDocument/2006/relationships/hyperlink" Target="https://my.apps.factset.com/viewer/?_app_id=central_doc_viewer&amp;_dd2=%26f%3Dsld%26c%3Dtrue%26os%3D105398%26oe%3D105404&amp;_doc_docfn=U2FsdGVkX1+9V6NVKSx8NKhcpQpTOtpZFKbJL1J+C7byDnMKVWTpbzdCq9hUtpUM50uU+ciNUpGQ2aWkyJrBIRncYOdIH2cstnpCrE8IH7I=&amp;center_on_screen=true&amp;float_window=true&amp;height=800&amp;positioning_strategy=center_on_screen&amp;width=950" TargetMode="External"/><Relationship Id="rId154" Type="http://schemas.openxmlformats.org/officeDocument/2006/relationships/hyperlink" Target="https://my.apps.factset.com/viewer/?_app_id=central_doc_viewer&amp;_dd2=%26f%3Dsld%26c%3Dtrue%26os%3D107748%26oe%3D107752&amp;_doc_docfn=U2FsdGVkX18/v2e/o36zyoEkggtrcTEOAql6JaOF1i7sA0qc1gPHVTyL1g0sxTxiOiPKImSgWz0Ztryzj1Lozi5CRVSwe8Vh3oweMCpg/7E=&amp;center_on_screen=true&amp;float_window=true&amp;height=800&amp;positioning_strategy=center_on_screen&amp;width=950" TargetMode="External"/><Relationship Id="rId361" Type="http://schemas.openxmlformats.org/officeDocument/2006/relationships/hyperlink" Target="fdsup://factset/Doc%20Viewer%20Single?float_window=true&amp;positioning_strategy=center_on_screen&amp;_doc_docfn=U2FsdGVkX1+XjDwZK2XjziiG0gI3Yf4U/faTDmL9p/Hm+rMRMDX/W05GdieBKk+DifpEzOYk9kdCwWjX1Q3XizcslvzUooWA7wAxDdwOFGA=&amp;_app_id=central_doc_viewer&amp;center_on_screen=true&amp;width=950&amp;height=800&amp;_dd2=%26f%3Dsld%26c%3Dtrue%26os%3D59036%26oe%3D59041" TargetMode="External"/><Relationship Id="rId557" Type="http://schemas.openxmlformats.org/officeDocument/2006/relationships/hyperlink" Target="fdsup://factset/Doc%20Viewer%20Single?float_window=true&amp;positioning_strategy=center_on_screen&amp;_doc_docfn=U2FsdGVkX1+PPGzTce+frcYFP+czN9kxA2BbEraSb450miUP+JA4xh2n5guplHvz+Dy63QyqEgKbahPWsvdr/H5DEXK8y1jH8wE24GkdWYE=&amp;_app_id=central_doc_viewer&amp;center_on_screen=true&amp;width=950&amp;height=800&amp;_dd2=%26f%3Dsld%26c%3Dtrue%26os%3D42146%26oe%3D42153" TargetMode="External"/><Relationship Id="rId196" Type="http://schemas.openxmlformats.org/officeDocument/2006/relationships/hyperlink" Target="https://my.apps.factset.com/viewer/?_app_id=central_doc_viewer&amp;_dd2=%26f%3Dsld%26c%3Dtrue%26os%3D132028%26oe%3D132038&amp;_doc_docfn=U2FsdGVkX18sEkToIcLU9yWSSjZFxaB185GLkYSuaOmEozDIf0vyyWKgVAI95FljVrSsO/eiIT95txlq48VdZEoaew2t3zz9wx8KYbAtGNA=&amp;center_on_screen=true&amp;float_window=true&amp;height=800&amp;positioning_strategy=center_on_screen&amp;width=950" TargetMode="External"/><Relationship Id="rId417" Type="http://schemas.openxmlformats.org/officeDocument/2006/relationships/hyperlink" Target="fdsup://factset/Doc%20Viewer%20Single?float_window=true&amp;positioning_strategy=center_on_screen&amp;_doc_docfn=U2FsdGVkX1+UJHJFW37lK8yiA6kSDQxIyn5IZAd01PQJKWvBRAPCZt9auVAdylXj1lKRAbRqPqSkBn3Q6KUKMF2fI8k3eyYHyA17Lv9hgk0=&amp;_app_id=central_doc_viewer&amp;center_on_screen=true&amp;width=950&amp;height=800&amp;_dd2=%26f%3Dsld%26c%3Dtrue%26os%3D71885%26oe%3D71892" TargetMode="External"/><Relationship Id="rId459" Type="http://schemas.openxmlformats.org/officeDocument/2006/relationships/hyperlink" Target="fdsup://factset/Doc%20Viewer%20Single?float_window=true&amp;positioning_strategy=center_on_screen&amp;_doc_docfn=U2FsdGVkX18iYRqk0uBi6glKKxqkJqYD/GMiMVIYQ/9gXpZki7IazcMqNYOtnrKsEG6WsjBVvYLFX5b8XTpJVNnkA2zQgoSjQwPnByvTwfY=&amp;_app_id=central_doc_viewer&amp;center_on_screen=true&amp;width=950&amp;height=800&amp;_dd2=%26f%3Dsld%26c%3Dtrue%26os%3D60160%26oe%3D60166" TargetMode="External"/><Relationship Id="rId16" Type="http://schemas.openxmlformats.org/officeDocument/2006/relationships/hyperlink" Target="https://my.apps.factset.com/viewer/?_app_id=central_doc_viewer&amp;_dd2=%26f%3Dsld%26c%3Dtrue%26os%3D101931%26oe%3D101938&amp;_doc_docfn=U2FsdGVkX1+kjeOjwx0qO5aGWbrRSJ73gDSO6cVg39HLv7cOnVp456WYgyFxd1EFtDkZpJFJhS+QKdj0pKG/1XbSa8Cm68KKlSKroFkhniY=&amp;center_on_screen=true&amp;float_window=true&amp;height=800&amp;positioning_strategy=center_on_screen&amp;width=950" TargetMode="External"/><Relationship Id="rId221" Type="http://schemas.openxmlformats.org/officeDocument/2006/relationships/hyperlink" Target="https://my.apps.factset.com/viewer/?_app_id=central_doc_viewer&amp;_dd2=%26f%3Dsld%26c%3Dtrue%26os%3D121343%26oe%3D121350&amp;_doc_docfn=U2FsdGVkX1/ae8H5wi2vy3SS2mQeZKWRluaakvMDRx5IeQ8Z2xa6FaY9gaCCe7w3qHKmdG6wB+lfUxkjcQ1ELSTuX7NTp+Xvw7CoRGzQJpo=&amp;center_on_screen=true&amp;float_window=true&amp;height=800&amp;positioning_strategy=center_on_screen&amp;width=950" TargetMode="External"/><Relationship Id="rId263" Type="http://schemas.openxmlformats.org/officeDocument/2006/relationships/hyperlink" Target="https://my.apps.factset.com/viewer/?_app_id=central_doc_viewer&amp;_dd2=%26f%3Dsld%26c%3Dtrue%26os%3D126562%26oe%3D126568&amp;_doc_docfn=U2FsdGVkX19Au9kWRoEq0OzcYuJ6NVdBTaHTMZKKZowsccLz5yY2GqhcOSC7qPJcsWQpTzM9tLYO/i2yv3lNq4LlRMsXDDY+UceowPyMy9A=&amp;center_on_screen=true&amp;float_window=true&amp;height=800&amp;positioning_strategy=center_on_screen&amp;width=950" TargetMode="External"/><Relationship Id="rId319" Type="http://schemas.openxmlformats.org/officeDocument/2006/relationships/hyperlink" Target="fdsup://factset/Doc%20Viewer%20Single?float_window=true&amp;positioning_strategy=center_on_screen&amp;_doc_docfn=U2FsdGVkX19K7hvkHHA6+ZqgPtMEUc+nRWRKqVppCVShkp4xeaNLNLzgXXTTFATU39SRpoCWoeN/bV6zdrW3Dg==&amp;_app_id=central_doc_viewer&amp;center_on_screen=true&amp;width=950&amp;height=800&amp;_dd2=%26f%3Dsld%26c%3Dtrue%26os%3D34387%26oe%3D34393" TargetMode="External"/><Relationship Id="rId470" Type="http://schemas.openxmlformats.org/officeDocument/2006/relationships/hyperlink" Target="fdsup://factset/Doc%20Viewer%20Single?float_window=true&amp;positioning_strategy=center_on_screen&amp;_doc_docfn=U2FsdGVkX18XZp20sk93zoV+0GY9BYrAjwBsmMf0xiuWL9D1d6wLfsrbgdEp3zJ1J1X1KBrjuHyEacjAwrHJjajW3p9hb+xq9+uQbdOza8E=&amp;_app_id=central_doc_viewer&amp;center_on_screen=true&amp;width=950&amp;height=800&amp;_dd2=%26f%3Dsld%26c%3Dtrue%26os%3D76756%26oe%3D76765" TargetMode="External"/><Relationship Id="rId526" Type="http://schemas.openxmlformats.org/officeDocument/2006/relationships/hyperlink" Target="fdsup://factset/Doc%20Viewer%20Single?float_window=true&amp;positioning_strategy=center_on_screen&amp;_doc_docfn=U2FsdGVkX19FVLOTcCM4bhOnNTxww8Ur2QRQHs8na2fmeoS41bSYGzlwcnk94B9tZbcXl1SU1YP+U5/lUqy2rBDhscQ4Sc0DO8IxJnedxT0=&amp;_app_id=central_doc_viewer&amp;center_on_screen=true&amp;width=950&amp;height=800&amp;_dd2=%26f%3Dsld%26c%3Dtrue%26os%3D32559%26oe%3D32568" TargetMode="External"/><Relationship Id="rId58" Type="http://schemas.openxmlformats.org/officeDocument/2006/relationships/hyperlink" Target="https://my.apps.factset.com/viewer/?_app_id=central_doc_viewer&amp;_dd2=%26f%3Dsld%26c%3Dtrue%26os%3D103536%26oe%3D103545&amp;_doc_docfn=U2FsdGVkX1/bOVVM94hAoaXGQXeBQt6IcqHOr0OYdEiqpCSNEB+AFboEygOjwqoVIlqjcljWXebRM5QLGJOZclW2ZA2JB3dihm4jchpNf/0=&amp;center_on_screen=true&amp;float_window=true&amp;height=800&amp;positioning_strategy=center_on_screen&amp;width=950" TargetMode="External"/><Relationship Id="rId123" Type="http://schemas.openxmlformats.org/officeDocument/2006/relationships/hyperlink" Target="https://my.apps.factset.com/viewer/?_app_id=central_doc_viewer&amp;_dd2=%26f%3Dsld%26c%3Dtrue%26os%3D62913%26oe%3D62918&amp;_doc_docfn=U2FsdGVkX1+ca9srfyy79oBS2CjzNMM83vwNthsjdP9NI0kMcc8i8Db1EJszLdac3JYK9yqOysdenwK88VxQFg==&amp;center_on_screen=true&amp;float_window=true&amp;height=800&amp;positioning_strategy=center_on_screen&amp;width=950" TargetMode="External"/><Relationship Id="rId330" Type="http://schemas.openxmlformats.org/officeDocument/2006/relationships/hyperlink" Target="fdsup://factset/Doc%20Viewer%20Single?float_window=true&amp;positioning_strategy=center_on_screen&amp;_doc_docfn=U2FsdGVkX1/1grvn7unpeSm7ElHxeqN6orC0KyLdO5H/6YGEDKLc5vcdHgMGS/MIC6MjFAv06G1bfXYA/HI9EkYRQ/eqAafj3YK364AimU8=&amp;_app_id=central_doc_viewer&amp;center_on_screen=true&amp;width=950&amp;height=800&amp;_dd2=%26f%3Dsld%26c%3Dtrue%26os%3D60780%26oe%3D60786" TargetMode="External"/><Relationship Id="rId568" Type="http://schemas.openxmlformats.org/officeDocument/2006/relationships/hyperlink" Target="fdsup://factset/Doc%20Viewer%20Single?float_window=true&amp;positioning_strategy=center_on_screen&amp;_doc_docfn=U2FsdGVkX1++EnkxMk25vlzgiloVd+zJsqqjOG1dDvj68FklG23hSh+3QOz2/BQqUh4nLEt0IzS4eJlH4omn3JReNbDsKdBxW0wR723TN88kd0m/oQKXjekPHdcx6TnbfSk9KnndTi4MrsyBgcZHOw==&amp;_app_id=central_doc_viewer&amp;center_on_screen=true&amp;width=950&amp;height=800&amp;_dd2=%26brh%3Dfalse" TargetMode="External"/><Relationship Id="rId165" Type="http://schemas.openxmlformats.org/officeDocument/2006/relationships/hyperlink" Target="https://my.apps.factset.com/viewer/?_app_id=central_doc_viewer&amp;_dd2=%26f%3Dsld%26c%3Dtrue%26os%3D81124%26oe%3D81134&amp;_doc_docfn=U2FsdGVkX1+x+J5Ikt3JXBbfmgQb85TkZ6kIISc4NRFJIBwlen9XqYm/Z/4Bn0QMxG7ZSLEh+USQpaXYNdrGEg==&amp;center_on_screen=true&amp;float_window=true&amp;height=800&amp;positioning_strategy=center_on_screen&amp;width=950" TargetMode="External"/><Relationship Id="rId372" Type="http://schemas.openxmlformats.org/officeDocument/2006/relationships/hyperlink" Target="fdsup://factset/Doc%20Viewer%20Single?float_window=true&amp;positioning_strategy=center_on_screen&amp;_doc_docfn=U2FsdGVkX18DVbzp4gnuGSeOZjyONh8Q3hjFvArCUZppvhl/OiZzQRkCG+mjVz8Ql61CzE48GTGU3rk9jr8Q1n8lNz33BMmts32rZx2xCAw=&amp;_app_id=central_doc_viewer&amp;center_on_screen=true&amp;width=950&amp;height=800&amp;_dd2=%26f%3Dsld%26c%3Dtrue%26os%3D64016%26oe%3D64022" TargetMode="External"/><Relationship Id="rId428" Type="http://schemas.openxmlformats.org/officeDocument/2006/relationships/hyperlink" Target="fdsup://factset/Doc%20Viewer%20Single?float_window=true&amp;positioning_strategy=center_on_screen&amp;_doc_docfn=U2FsdGVkX1907HmL5RW2OcM85DMPj1B1QuB8ahl/UIS62JJrolOb5FQMQrYL4voFbLiqSHNbVJcOOVui70BwhflM+kn+UxsyR4NLH7xaOo0=&amp;_app_id=central_doc_viewer&amp;center_on_screen=true&amp;width=950&amp;height=800&amp;_dd2=%26f%3Dsld%26c%3Dtrue%26os%3D57157%26oe%3D57163" TargetMode="External"/><Relationship Id="rId232" Type="http://schemas.openxmlformats.org/officeDocument/2006/relationships/hyperlink" Target="https://my.apps.factset.com/viewer/?_app_id=central_doc_viewer&amp;_dd2=%26f%3Dsld%26c%3Dtrue%26os%3D126784%26oe%3D126791&amp;_doc_docfn=U2FsdGVkX1+ToeMfUwWiwsVxpKiP1Lx7pGELZOoOIl+sPxzGYcuaE3bFf1JVPbW146hXMFNeu0YKlqpyvdQZbxKN3xBInyr9hPBZGfpTwlw=&amp;center_on_screen=true&amp;float_window=true&amp;height=800&amp;positioning_strategy=center_on_screen&amp;width=950" TargetMode="External"/><Relationship Id="rId274" Type="http://schemas.openxmlformats.org/officeDocument/2006/relationships/hyperlink" Target="https://my.apps.factset.com/viewer/?_app_id=central_doc_viewer&amp;_dd2=%26f%3Dsld%26c%3Dtrue%26os%3D140804%26oe%3D140810&amp;_doc_docfn=U2FsdGVkX19IFbmaVxA0GANkRKUS598HRYRHN3KMfSz5Wjv1Ueo+czf1pENMsUSYVsRqjE9hV8M01z8uu8/eGeP1vSXnG29mUPoi4Ef8yL8=&amp;center_on_screen=true&amp;float_window=true&amp;height=800&amp;positioning_strategy=center_on_screen&amp;width=950" TargetMode="External"/><Relationship Id="rId481" Type="http://schemas.openxmlformats.org/officeDocument/2006/relationships/hyperlink" Target="fdsup://factset/Doc%20Viewer%20Single?float_window=true&amp;positioning_strategy=center_on_screen&amp;_doc_docfn=U2FsdGVkX1+1BdmHNvZ7UjbYmHo92eN1xG6R3IU8xahNbleiGpsZMxqsm5FUjzmr0Xakzn5u6DVdionrHaXb/X3QwI+RmsndfyX1Z90FpDM=&amp;_app_id=central_doc_viewer&amp;center_on_screen=true&amp;width=950&amp;height=800&amp;_dd2=%26f%3Dsld%26c%3Dtrue%26os%3D70908%26oe%3D70914" TargetMode="External"/><Relationship Id="rId27" Type="http://schemas.openxmlformats.org/officeDocument/2006/relationships/hyperlink" Target="https://my.apps.factset.com/viewer/?_app_id=central_doc_viewer&amp;_dd2=%26f%3Dsld%26c%3Dtrue%26os%3D105623%26oe%3D105630&amp;_doc_docfn=U2FsdGVkX1805RDvYhPpsiWapN59f1wS1Od0XmqZFmCkCosUUVcFJbpUxoAkPUclDhjKCGVdreBj5/9pz+h3lGo9vIaofXlDlRpBknsMPNs=&amp;center_on_screen=true&amp;float_window=true&amp;height=800&amp;positioning_strategy=center_on_screen&amp;width=950" TargetMode="External"/><Relationship Id="rId69" Type="http://schemas.openxmlformats.org/officeDocument/2006/relationships/hyperlink" Target="https://my.apps.factset.com/viewer/?_app_id=central_doc_viewer&amp;_dd2=%26f%3Dsld%26c%3Dtrue%26os%3D108525%26oe%3D108532&amp;_doc_docfn=U2FsdGVkX1+fyOwCHTLJLKt0nTZ6v5gYhvMD3r5oeeoSR+0eJghzo2PxJeGbAXaJ7jKrQFxENtyeP0PhrU5Sk/xjEIssKjucyI45IiGzy1A=&amp;center_on_screen=true&amp;float_window=true&amp;height=800&amp;positioning_strategy=center_on_screen&amp;width=950" TargetMode="External"/><Relationship Id="rId134" Type="http://schemas.openxmlformats.org/officeDocument/2006/relationships/hyperlink" Target="https://my.apps.factset.com/viewer/?_app_id=central_doc_viewer&amp;_dd2=%26f%3Dsld%26c%3Dtrue%26os%3D110473%26oe%3D110481&amp;_doc_docfn=U2FsdGVkX1/ecTpUhgFHlwQjBQ290V8gcN86QGH4j+DdA61WCbc1H+bw1cqCLLZd/IzAB0tb+7CsJKmhk0A0/KWr6wKO8KToRlJB92M8Qyk=&amp;center_on_screen=true&amp;float_window=true&amp;height=800&amp;positioning_strategy=center_on_screen&amp;width=950" TargetMode="External"/><Relationship Id="rId537" Type="http://schemas.openxmlformats.org/officeDocument/2006/relationships/hyperlink" Target="fdsup://factset/Doc%20Viewer%20Single?float_window=true&amp;positioning_strategy=center_on_screen&amp;_doc_docfn=U2FsdGVkX186BFbYzurYpwno3M4w+X4EugdorE7FVW308mIJGXgxxd2XLvLXUdAKgXyh9MvesbpW/YW5mo04guQtt1paL7z1q/BR+3a8/WA=&amp;_app_id=central_doc_viewer&amp;center_on_screen=true&amp;width=950&amp;height=800&amp;_dd2=%26f%3Dsld%26c%3Dtrue%26os%3D31142%26oe%3D31149" TargetMode="External"/><Relationship Id="rId579" Type="http://schemas.openxmlformats.org/officeDocument/2006/relationships/hyperlink" Target="fdsup://factset/Doc%20Viewer%20Single?float_window=true&amp;positioning_strategy=center_on_screen&amp;_doc_docfn=U2FsdGVkX1+IqOjbzBiCmjSqNxDa17mMXFN9U/568Oko7I/0TPmHiXM996/SjkVVBj7qTk3pq/3gG2PoJ/6udcFid2O1/SBqtgUn/TvQaLXUyDezVzi++La0LD0aSLXz0r5RR+wM2k5l/KtRxwqGbA==&amp;_app_id=central_doc_viewer&amp;center_on_screen=true&amp;width=950&amp;height=800&amp;_dd2=%26brh%3Dfalse" TargetMode="External"/><Relationship Id="rId80" Type="http://schemas.openxmlformats.org/officeDocument/2006/relationships/hyperlink" Target="https://my.apps.factset.com/viewer/?_app_id=central_doc_viewer&amp;_dd2=%26f%3Dsld%26c%3Dtrue%26os%3D104243%26oe%3D104250&amp;_doc_docfn=U2FsdGVkX1/EBKZcQ66T/KwnjXb0qgQM+EcFsZFs4MA3oW+Mh0Md28Sl4Hnse/wEJM5F0UEVXE/rLBUZRMsWshydwbED/xvr+iBBv7ZxS3Q=&amp;center_on_screen=true&amp;float_window=true&amp;height=800&amp;positioning_strategy=center_on_screen&amp;width=950" TargetMode="External"/><Relationship Id="rId176" Type="http://schemas.openxmlformats.org/officeDocument/2006/relationships/hyperlink" Target="https://my.apps.factset.com/viewer/?_app_id=central_doc_viewer&amp;_dd2=%26f%3Dsld%26c%3Dtrue%26os%3D122907%26oe%3D122914&amp;_doc_docfn=U2FsdGVkX18sVcGd5H7PpCCOmkv9tICFTWYLjLJoq6QA3m4L3oJCnGmb70X1tIxFl20vBubQIw3rvb9OkAH823Oxogak4TeDkzeyjAZ6mEg=&amp;center_on_screen=true&amp;float_window=true&amp;height=800&amp;positioning_strategy=center_on_screen&amp;width=950" TargetMode="External"/><Relationship Id="rId341" Type="http://schemas.openxmlformats.org/officeDocument/2006/relationships/hyperlink" Target="fdsup://factset/Doc%20Viewer%20Single?float_window=true&amp;positioning_strategy=center_on_screen&amp;_doc_docfn=U2FsdGVkX1/PvuWhT+MX8SfQ4FUb2CG2W6PWTJGQhFrPQSfDcYDLHBPOfNt2P1buzccHbl/aOWNIhku7VzEwQlNeFJyO0FiNJW0W7pPmeHo=&amp;_app_id=central_doc_viewer&amp;center_on_screen=true&amp;width=950&amp;height=800&amp;_dd2=%26f%3Dsld%26c%3Dtrue%26os%3D65291%26oe%3D65297" TargetMode="External"/><Relationship Id="rId383" Type="http://schemas.openxmlformats.org/officeDocument/2006/relationships/hyperlink" Target="fdsup://factset/Doc%20Viewer%20Single?float_window=true&amp;positioning_strategy=center_on_screen&amp;_doc_docfn=U2FsdGVkX19bN+daiwq8aTpYpaH1wUi6qIBgN10MrsOpsDRbaDxRxy9TKg8xsq/GOsMAaquumJ1nz4L+qwACAUO/HN/0uqZqYyqH2jmmZAo=&amp;_app_id=central_doc_viewer&amp;center_on_screen=true&amp;width=950&amp;height=800&amp;_dd2=%26f%3Dsld%26c%3Dtrue%26os%3D73658%26oe%3D73665" TargetMode="External"/><Relationship Id="rId439" Type="http://schemas.openxmlformats.org/officeDocument/2006/relationships/hyperlink" Target="fdsup://factset/Doc%20Viewer%20Single?float_window=true&amp;positioning_strategy=center_on_screen&amp;_doc_docfn=U2FsdGVkX18oqJFsnEJ9AvakpkybfOcYEw/I8tIe6Bd3ehQiwaMCa4tHVdfKjDsXqTlQLexsiM5dHk1bNhHa5FM9eCun9rY/I5UxQ+TSAN8=&amp;_app_id=central_doc_viewer&amp;center_on_screen=true&amp;width=950&amp;height=800&amp;_dd2=%26f%3Dsld%26c%3Dtrue%26os%3D62155%26oe%3D62162" TargetMode="External"/><Relationship Id="rId201" Type="http://schemas.openxmlformats.org/officeDocument/2006/relationships/hyperlink" Target="https://my.apps.factset.com/viewer/?_app_id=central_doc_viewer&amp;_dd2=%26f%3Dsld%26c%3Dtrue%26os%3D124025%26oe%3D124034&amp;_doc_docfn=U2FsdGVkX1+p339Ar1vnSe+DNdgQEbt6tYyWzNz4OcUGUcerXaHq/ZzVEFkUz+C4b6zGj0WXr6VCQFmHEDVsP1MDZ4yzVrfyMUUS81z2Tlc=&amp;center_on_screen=true&amp;float_window=true&amp;height=800&amp;positioning_strategy=center_on_screen&amp;width=950" TargetMode="External"/><Relationship Id="rId243" Type="http://schemas.openxmlformats.org/officeDocument/2006/relationships/hyperlink" Target="https://my.apps.factset.com/viewer/?_app_id=central_doc_viewer&amp;_dd2=%26f%3Dsld%26c%3Dtrue%26os%3D124197%26oe%3D124205&amp;_doc_docfn=U2FsdGVkX18AIQXfhlRwI2ExD0yUGeHX6QTdvWewxo9gogcwim6cG53jKyAhpj5QsQE7zoHflyvGW8+E3BHTnm8zj2EubAmvzFnzg99XdYU=&amp;center_on_screen=true&amp;float_window=true&amp;height=800&amp;positioning_strategy=center_on_screen&amp;width=950" TargetMode="External"/><Relationship Id="rId285" Type="http://schemas.openxmlformats.org/officeDocument/2006/relationships/hyperlink" Target="https://my.apps.factset.com/viewer/?_app_id=central_doc_viewer&amp;_dd2=%26f%3Dsld%26c%3Dtrue%26os%3D131715%26oe%3D131725&amp;_doc_docfn=U2FsdGVkX1+qcdKnZ3b4+ODn6wQ5hP6GE4Bw9zdNIUT2OEo9WGRbkMqKafZEc1VTIxs+OarL1zFbhI8wISA/BubMBvMwkBIG56uYUYO1FyQ=&amp;center_on_screen=true&amp;float_window=true&amp;height=800&amp;positioning_strategy=center_on_screen&amp;width=950" TargetMode="External"/><Relationship Id="rId450" Type="http://schemas.openxmlformats.org/officeDocument/2006/relationships/hyperlink" Target="fdsup://factset/Doc%20Viewer%20Single?float_window=true&amp;positioning_strategy=center_on_screen&amp;_doc_docfn=U2FsdGVkX19sVdjCLgC500hChkdcmrU51oS+/t4rgjgs2Sm+lhtRAdF1UP0sygqb06wUl12Z05/+GcdVUgELXttZx2b+4toKNRrbAubsGiU=&amp;_app_id=central_doc_viewer&amp;center_on_screen=true&amp;width=950&amp;height=800&amp;_dd2=%26f%3Dsld%26c%3Dtrue%26os%3D68007%26oe%3D68013" TargetMode="External"/><Relationship Id="rId506" Type="http://schemas.openxmlformats.org/officeDocument/2006/relationships/hyperlink" Target="fdsup://factset/Doc%20Viewer%20Single?float_window=true&amp;positioning_strategy=center_on_screen&amp;_doc_docfn=U2FsdGVkX1/mt7BAJaADeeI1WJpDjdPxUzzXZr4ZvZ20MQAGXHGsYoGkzdyyVMrqwIuaFcU+8k9K5v6/aZLdCTLAqg+nDSjQKkHmNouYJbk=&amp;_app_id=central_doc_viewer&amp;center_on_screen=true&amp;width=950&amp;height=800&amp;_dd2=%26f%3Dsld%26c%3Dtrue%26os%3D63778%26oe%3D63787" TargetMode="External"/><Relationship Id="rId38" Type="http://schemas.openxmlformats.org/officeDocument/2006/relationships/hyperlink" Target="https://my.apps.factset.com/viewer/?_app_id=central_doc_viewer&amp;_dd2=%26f%3Dsld%26c%3Dtrue%26os%3D102707%26oe%3D102713&amp;_doc_docfn=U2FsdGVkX1+WGrGMPXb5E4wmOYolKZ5c+mf2ccQZAkCqDf4sd9FM7Cm1z45U1lfJl40aACW2UjM1PGYA1F88ku328l07EE5SAOrXv40BMrM=&amp;center_on_screen=true&amp;float_window=true&amp;height=800&amp;positioning_strategy=center_on_screen&amp;width=950" TargetMode="External"/><Relationship Id="rId103" Type="http://schemas.openxmlformats.org/officeDocument/2006/relationships/hyperlink" Target="https://my.apps.factset.com/viewer/?_app_id=central_doc_viewer&amp;_dd2=%26f%3Dsld%26c%3Dtrue%26os%3D109352%26oe%3D109358&amp;_doc_docfn=U2FsdGVkX1/gjuCSpdWH5wlycKMcfBK4Cm9qR6D//jU7muCyeH3IAtgGUorIjqIIn5CXrRgcp32ND5MAlPXPSiZfa4BY+4Ih8M/5GugrGzE=&amp;center_on_screen=true&amp;float_window=true&amp;height=800&amp;positioning_strategy=center_on_screen&amp;width=950" TargetMode="External"/><Relationship Id="rId310" Type="http://schemas.openxmlformats.org/officeDocument/2006/relationships/hyperlink" Target="fdsup://factset/Doc%20Viewer%20Single?float_window=true&amp;positioning_strategy=center_on_screen&amp;_doc_docfn=U2FsdGVkX19avnofuavsUC4pbQegmHoVRjtt8wI7RorOTfzIasIYKGVIWC24QmsIAOZ1HQkgW7KIChaNb+PakA==&amp;_app_id=central_doc_viewer&amp;center_on_screen=true&amp;width=950&amp;height=800&amp;_dd2=%26f%3Dsld%26c%3Dtrue%26os%3D27661%26oe%3D27667" TargetMode="External"/><Relationship Id="rId492" Type="http://schemas.openxmlformats.org/officeDocument/2006/relationships/hyperlink" Target="fdsup://factset/Doc%20Viewer%20Single?float_window=true&amp;positioning_strategy=center_on_screen&amp;_doc_docfn=U2FsdGVkX18/i42bL6CXcz/a7ABUWOU57YGVwlboqhi1OUqV+0jSEDT4+HTVk65x9iHF9ru9Mu3jGEhC1KSObiewNDig4mVFeMxX86jt5lI=&amp;_app_id=central_doc_viewer&amp;center_on_screen=true&amp;width=950&amp;height=800&amp;_dd2=%26f%3Dsld%26c%3Dtrue%26os%3D53494%26oe%3D53503" TargetMode="External"/><Relationship Id="rId548" Type="http://schemas.openxmlformats.org/officeDocument/2006/relationships/hyperlink" Target="fdsup://factset/Doc%20Viewer%20Single?float_window=true&amp;positioning_strategy=center_on_screen&amp;_doc_docfn=U2FsdGVkX1/pXweWu8ByHqoddzFrpFLnrKxBPCTqS8T4VPM9zvmDEzZA8eO6p1nB22+MO1/w8yS0BKhGDCgs0o/IfRQf9aIUo1V/7XM30DE=&amp;_app_id=central_doc_viewer&amp;center_on_screen=true&amp;width=950&amp;height=800&amp;_dd2=%26f%3Dsld%26c%3Dtrue%26os%3D36742%26oe%3D36749" TargetMode="External"/><Relationship Id="rId91" Type="http://schemas.openxmlformats.org/officeDocument/2006/relationships/hyperlink" Target="https://my.apps.factset.com/viewer/?_app_id=central_doc_viewer&amp;_dd2=%26f%3Dsld%26c%3Dtrue%26os%3D57136%26oe%3D57141&amp;_doc_docfn=U2FsdGVkX19KAPHnk171iMdWT928xW88PQ5zlRp8cBneuZMt4pgHmCjbCWBetHLtpJHwzEZj4ryCnN7pGf0gBw==&amp;center_on_screen=true&amp;float_window=true&amp;height=800&amp;positioning_strategy=center_on_screen&amp;width=950" TargetMode="External"/><Relationship Id="rId145" Type="http://schemas.openxmlformats.org/officeDocument/2006/relationships/hyperlink" Target="https://my.apps.factset.com/viewer/?_app_id=central_doc_viewer&amp;_dd2=%26f%3Dsld%26c%3Dtrue%26os%3D113645%26oe%3D113651&amp;_doc_docfn=U2FsdGVkX18u3f8BeBxQKSmUNfxgRmpF5upJpZvXkiDNtdMe8Qy+Z/xjRLUNEYRqKRXfcKPS4Mr2zcc2yz0YJaybXWmPfZqg8rkrfYlXnSc=&amp;center_on_screen=true&amp;float_window=true&amp;height=800&amp;positioning_strategy=center_on_screen&amp;width=950" TargetMode="External"/><Relationship Id="rId187" Type="http://schemas.openxmlformats.org/officeDocument/2006/relationships/hyperlink" Target="https://my.apps.factset.com/viewer/?_app_id=central_doc_viewer&amp;_dd2=%26f%3Dsld%26c%3Dtrue%26os%3D122366%26oe%3D122373&amp;_doc_docfn=U2FsdGVkX1/BISddtIh262Dy1gEN3J9QlI1iyEMXboGOApGPq37QFziPt3DmIlcSVWQjLXBG1kT37Zw46AZNBnMXgMCV5g4FYcKmRElXWhw=&amp;center_on_screen=true&amp;float_window=true&amp;height=800&amp;positioning_strategy=center_on_screen&amp;width=950" TargetMode="External"/><Relationship Id="rId352" Type="http://schemas.openxmlformats.org/officeDocument/2006/relationships/hyperlink" Target="fdsup://factset/Doc%20Viewer%20Single?float_window=true&amp;positioning_strategy=center_on_screen&amp;_doc_docfn=U2FsdGVkX1+xidJ3ijxqaJQ7hF01BuWpaASiISLM5saPQcZQ7bIH1VCOp6evwwjNHd1mJTan2rU3a81HJizvGD9TgvB5HwOlIX8FUEryJ60=&amp;_app_id=central_doc_viewer&amp;center_on_screen=true&amp;width=950&amp;height=800&amp;_dd2=%26f%3Dsld%26c%3Dtrue%26os%3D71940%26oe%3D71945" TargetMode="External"/><Relationship Id="rId394" Type="http://schemas.openxmlformats.org/officeDocument/2006/relationships/hyperlink" Target="fdsup://factset/Doc%20Viewer%20Single?float_window=true&amp;positioning_strategy=center_on_screen&amp;_doc_docfn=U2FsdGVkX19l1MSfRqiXPMLOxHn+rntS8zKyjNiOXUNM0kZ+Lam79cJRPdqTvao4Rdhf8dKwpNyCrafxu6k/rBBNKZX5vVmv72q5IPqKURo=&amp;_app_id=central_doc_viewer&amp;center_on_screen=true&amp;width=950&amp;height=800&amp;_dd2=%26f%3Dsld%26c%3Dtrue%26os%3D57173%26oe%3D57179" TargetMode="External"/><Relationship Id="rId408" Type="http://schemas.openxmlformats.org/officeDocument/2006/relationships/hyperlink" Target="fdsup://factset/Doc%20Viewer%20Single?float_window=true&amp;positioning_strategy=center_on_screen&amp;_doc_docfn=U2FsdGVkX18ISz8oArBlEIJuSCdCXzylWylJNu+/Pv8ywy/EVXACwJWfSb4zZw7SRGEc1OQ34qxxrsg3IoYx8Es4rOKHsPnXdcDYj6M2oPs=&amp;_app_id=central_doc_viewer&amp;center_on_screen=true&amp;width=950&amp;height=800&amp;_dd2=%26f%3Dsld%26c%3Dtrue%26os%3D63596%26oe%3D63602" TargetMode="External"/><Relationship Id="rId212" Type="http://schemas.openxmlformats.org/officeDocument/2006/relationships/hyperlink" Target="https://my.apps.factset.com/viewer/?_app_id=central_doc_viewer&amp;_dd2=%26f%3Dsld%26c%3Dtrue%26os%3D54933%26oe%3D54942&amp;_doc_docfn=U2FsdGVkX19/X8ypPekKAU+eCLKFik8dSuLvmlDJ8ovBbe+5nX3Kt4uQufW/LyQY17NFYYRpuBHkaDRiYoVxZ1wprK7nwVSPNJwIWWy6ygI=&amp;center_on_screen=true&amp;float_window=true&amp;height=800&amp;positioning_strategy=center_on_screen&amp;width=950" TargetMode="External"/><Relationship Id="rId254" Type="http://schemas.openxmlformats.org/officeDocument/2006/relationships/hyperlink" Target="https://my.apps.factset.com/viewer/?_app_id=central_doc_viewer&amp;_dd2=%26f%3Dsld%26c%3Dtrue%26os%3D73144%26oe%3D73152&amp;_doc_docfn=U2FsdGVkX1+tc1wh3TjtGjWw2NATVaVO0de6pztwWXGi01ppHFxP7uUtEUjWxY7mfhPFoPaLsYlMspuADOEI5ixkC7zRtnw3oAs7XlmepHw=&amp;center_on_screen=true&amp;float_window=true&amp;height=800&amp;positioning_strategy=center_on_screen&amp;width=950" TargetMode="External"/><Relationship Id="rId49" Type="http://schemas.openxmlformats.org/officeDocument/2006/relationships/hyperlink" Target="https://my.apps.factset.com/viewer/?_app_id=central_doc_viewer&amp;_dd2=%26f%3Dsld%26c%3Dtrue%26os%3D50342%26oe%3D50348&amp;_doc_docfn=U2FsdGVkX199S7dLlf2ftpWjxA0WzcEyRd1NFM0K3D9yV8uIicPgsOqpvIIZlqmHdS5reun3wqCZbg6+yMMjZw==&amp;center_on_screen=true&amp;float_window=true&amp;height=800&amp;positioning_strategy=center_on_screen&amp;width=950" TargetMode="External"/><Relationship Id="rId114" Type="http://schemas.openxmlformats.org/officeDocument/2006/relationships/hyperlink" Target="https://my.apps.factset.com/viewer/?_app_id=central_doc_viewer&amp;_dd2=%26f%3Dsld%26c%3Dtrue%26os%3D112203%26oe%3D112209&amp;_doc_docfn=U2FsdGVkX1+BT9eVNFBnsW7dU+PuilqsEZ/CHa5qJ03lbQ9IGuZMGUXWpUWej5Org2NDwvxBb0Xo3vcnOJRwcw7jKZn9hDAAIm6Id5Uvqjo=&amp;center_on_screen=true&amp;float_window=true&amp;height=800&amp;positioning_strategy=center_on_screen&amp;width=950" TargetMode="External"/><Relationship Id="rId296" Type="http://schemas.openxmlformats.org/officeDocument/2006/relationships/hyperlink" Target="fdsup://factset/Doc%20Viewer%20Single?float_window=true&amp;positioning_strategy=center_on_screen&amp;_doc_docfn=U2FsdGVkX18eMSnGe+P7IlLwtH0B6F2yiBSj0JIo1rk8CTZsSF9ekrYITNCFSIWezGFN6cgk4JXOAcUYNyTe3Q==&amp;_app_id=central_doc_viewer&amp;center_on_screen=true&amp;width=950&amp;height=800&amp;_dd2=%26f%3Dsld%26c%3Dtrue%26os%3D17927%26oe%3D17936" TargetMode="External"/><Relationship Id="rId461" Type="http://schemas.openxmlformats.org/officeDocument/2006/relationships/hyperlink" Target="fdsup://factset/Doc%20Viewer%20Single?float_window=true&amp;positioning_strategy=center_on_screen&amp;_doc_docfn=U2FsdGVkX18tY2hoaSqayVejnF3cLCjvqpym17AIYUYHqer3wkxPTKCA6E1sTGEVH00w4CMU3MWYJK0wNoXq4UnmuerQMFi7VCvmOp1OHFo=&amp;_app_id=central_doc_viewer&amp;center_on_screen=true&amp;width=950&amp;height=800&amp;_dd2=%26f%3Dsld%26c%3Dtrue%26os%3D61153%26oe%3D61160" TargetMode="External"/><Relationship Id="rId517" Type="http://schemas.openxmlformats.org/officeDocument/2006/relationships/hyperlink" Target="fdsup://factset/Doc%20Viewer%20Single?float_window=true&amp;positioning_strategy=center_on_screen&amp;_doc_docfn=U2FsdGVkX1//MNbymBqY34GeWDF7Hxax/6VNFzYthjf8ODQFwhky44d+9yByXzNFnRmmZ2IOU4sCnnYkj9FBtNtKoASnIrgqCvr1AQGInOc=&amp;_app_id=central_doc_viewer&amp;center_on_screen=true&amp;width=950&amp;height=800&amp;_dd2=%26f%3Dsld%26c%3Dtrue%26os%3D62331%26oe%3D62332" TargetMode="External"/><Relationship Id="rId559" Type="http://schemas.openxmlformats.org/officeDocument/2006/relationships/hyperlink" Target="fdsup://factset/Doc%20Viewer%20Single?float_window=true&amp;positioning_strategy=center_on_screen&amp;_doc_docfn=U2FsdGVkX1+l527Jt89dKf33HzSpOJ5nR3I5jlaS/W50SSVyJCaPGJ8pQFziU/NajCjmvXQbFx7VHD1lY6fDkA28tGRRV2ffS8dQPuI7bHuKkfwxchUhYSLuPUYxzcR2yaUyE7lIgPWbPexIQzB91g==&amp;_app_id=central_doc_viewer&amp;center_on_screen=true&amp;width=950&amp;height=800&amp;_dd2=%26brh%3Dfalse" TargetMode="External"/><Relationship Id="rId60" Type="http://schemas.openxmlformats.org/officeDocument/2006/relationships/hyperlink" Target="https://my.apps.factset.com/viewer/?_app_id=central_doc_viewer&amp;_dd2=%26f%3Dsld%26c%3Dtrue%26os%3D105648%26oe%3D105657&amp;_doc_docfn=U2FsdGVkX193GMoI8gTwVQNZYFH7LG4XmXszjSbGxac57bN6Pq8jrWYooGsF4epSgTdcwQHIAD7T1rlAdSgvjnPdwDlGWf3jyKXy/Cw9oBQ=&amp;center_on_screen=true&amp;float_window=true&amp;height=800&amp;positioning_strategy=center_on_screen&amp;width=950" TargetMode="External"/><Relationship Id="rId156" Type="http://schemas.openxmlformats.org/officeDocument/2006/relationships/hyperlink" Target="https://my.apps.factset.com/viewer/?_app_id=central_doc_viewer&amp;_dd2=%26f%3Dsld%26c%3Dtrue%26os%3D116424%26oe%3D116430&amp;_doc_docfn=U2FsdGVkX19RBCgLlBK8MOrxQfcHezuqYZSrTHTHGpO78z9AiZHsrE9vwGUna8OB1ZWDBwMlmOh9Du0dfIw+1zC/wLyNATP97RTO5oK9h6I=&amp;center_on_screen=true&amp;float_window=true&amp;height=800&amp;positioning_strategy=center_on_screen&amp;width=950" TargetMode="External"/><Relationship Id="rId198" Type="http://schemas.openxmlformats.org/officeDocument/2006/relationships/hyperlink" Target="https://my.apps.factset.com/viewer/?_app_id=central_doc_viewer&amp;_dd2=%26f%3Dsld%26c%3Dtrue%26os%3D121831%26oe%3D121840&amp;_doc_docfn=U2FsdGVkX1+ctoCLg5j3s9wNEk5LpUNWEk+Kdhg35iWNUiJ7BjWH3QPbUzK80ALczwYfLfGvuXYoy/efC83ke4EU5rPvKahhqKD33UqgQqY=&amp;center_on_screen=true&amp;float_window=true&amp;height=800&amp;positioning_strategy=center_on_screen&amp;width=950" TargetMode="External"/><Relationship Id="rId321" Type="http://schemas.openxmlformats.org/officeDocument/2006/relationships/hyperlink" Target="fdsup://factset/Doc%20Viewer%20Single?float_window=true&amp;positioning_strategy=center_on_screen&amp;_doc_docfn=U2FsdGVkX1+h6MyxwB5XoMzuzpKmBfy1l0nyKCuWLy6x9/VmpDXGjR0dBDhGgdboMPZT7XOjeMGJXYxG9PJ2hZUbHKXm1SDaI4vNtVxYJFY=&amp;_app_id=central_doc_viewer&amp;center_on_screen=true&amp;width=950&amp;height=800&amp;_dd2=%26f%3Dsld%26c%3Dtrue%26os%3D62652%26oe%3D62661" TargetMode="External"/><Relationship Id="rId363" Type="http://schemas.openxmlformats.org/officeDocument/2006/relationships/hyperlink" Target="fdsup://factset/Doc%20Viewer%20Single?float_window=true&amp;positioning_strategy=center_on_screen&amp;_doc_docfn=U2FsdGVkX18NVFpsUTNJPThvrLUDSKOv4O6XgMJ1KeJ3sDyyeoFrF+Z0WeSO7TeGUlRTf0tvnfBLtgF3APkHSjXuyWhACNMlsCU60BB3fUQ=&amp;_app_id=central_doc_viewer&amp;center_on_screen=true&amp;width=950&amp;height=800&amp;_dd2=%26f%3Dsld%26c%3Dtrue%26os%3D60467%26oe%3D60474" TargetMode="External"/><Relationship Id="rId419" Type="http://schemas.openxmlformats.org/officeDocument/2006/relationships/hyperlink" Target="fdsup://factset/Doc%20Viewer%20Single?float_window=true&amp;positioning_strategy=center_on_screen&amp;_doc_docfn=U2FsdGVkX1/5TsseHLFT9ieENbdrI1JOba+Hn6jFs3742HAbMZoIYDOk8QahvrBD/7yrJaaW+iu2URuR14CSQbUg7pSRLwRfB54baEIl9IM=&amp;_app_id=central_doc_viewer&amp;center_on_screen=true&amp;width=950&amp;height=800&amp;_dd2=%26f%3Dsld%26c%3Dtrue%26os%3D69867%26oe%3D69872" TargetMode="External"/><Relationship Id="rId570" Type="http://schemas.openxmlformats.org/officeDocument/2006/relationships/hyperlink" Target="fdsup://factset/Doc%20Viewer%20Single?float_window=true&amp;positioning_strategy=center_on_screen&amp;_doc_docfn=U2FsdGVkX1+z6u9yipDnDTDVVHnofRT8MlfOSpQNgcEpflQKXDdcu4oUe9j50x3S3h8SK1Ytu/a+HaRknH3pz+BMeb1NwCqTZiNaPdIU8wvHf2CIASejcPBIUyEES6lARXDVQQakFr4k4nT1v/3Vkg==&amp;_app_id=central_doc_viewer&amp;center_on_screen=true&amp;width=950&amp;height=800&amp;_dd2=%26brh%3Dfalse" TargetMode="External"/><Relationship Id="rId223" Type="http://schemas.openxmlformats.org/officeDocument/2006/relationships/hyperlink" Target="https://my.apps.factset.com/viewer/?_app_id=central_doc_viewer&amp;_dd2=%26f%3Dsld%26c%3Dtrue%26os%3D171563%26oe%3D171570&amp;_doc_docfn=U2FsdGVkX1+fL6ih/ukPX12AkUGY81Uz6U7VEJR+KybNmam99HYIN9VNM+n0gXuJrqp3JMGxrGuLX3I5u1DZrVL6kU9KP+AZ0TBAwUVW1MQ=&amp;center_on_screen=true&amp;float_window=true&amp;height=800&amp;positioning_strategy=center_on_screen&amp;width=950" TargetMode="External"/><Relationship Id="rId430" Type="http://schemas.openxmlformats.org/officeDocument/2006/relationships/hyperlink" Target="fdsup://factset/Doc%20Viewer%20Single?float_window=true&amp;positioning_strategy=center_on_screen&amp;_doc_docfn=U2FsdGVkX19QoDtZCDl1c8PU1zExAkY8tRbT8FYS+GjsvjGRdzK72quhap9ouZM+ZMbdolzYhwCoTOCqKZEdFZTtBc66a4akmWomvDUMA3c=&amp;_app_id=central_doc_viewer&amp;center_on_screen=true&amp;width=950&amp;height=800&amp;_dd2=%26f%3Dsld%26c%3Dtrue%26os%3D58096%26oe%3D58102" TargetMode="External"/><Relationship Id="rId18" Type="http://schemas.openxmlformats.org/officeDocument/2006/relationships/hyperlink" Target="https://my.apps.factset.com/viewer/?_app_id=central_doc_viewer&amp;_dd2=%26f%3Dsld%26c%3Dtrue%26os%3D102691%26oe%3D102698&amp;_doc_docfn=U2FsdGVkX1/w3TRRQgWRw722JHdxIcLVNn7mim42Zaolm27+UjgE5pIXntPau289tnQhaxlBDoYGjVqqIG0Yq8aF1BSopIDCTODuJBwE8d0=&amp;center_on_screen=true&amp;float_window=true&amp;height=800&amp;positioning_strategy=center_on_screen&amp;width=950" TargetMode="External"/><Relationship Id="rId265" Type="http://schemas.openxmlformats.org/officeDocument/2006/relationships/hyperlink" Target="https://my.apps.factset.com/viewer/?_app_id=central_doc_viewer&amp;_dd2=%26f%3Dsld%26c%3Dtrue%26os%3D176830%26oe%3D176836&amp;_doc_docfn=U2FsdGVkX19iJchT79hfQxDOTNW56B5anYdIJoeYsQoPX+DH1vv2i+Qm3HxpcyU3NsdBquD/AfFCQeO/N9LWcbI8m1ryRzNeDzOVaKKpifU=&amp;center_on_screen=true&amp;float_window=true&amp;height=800&amp;positioning_strategy=center_on_screen&amp;width=950" TargetMode="External"/><Relationship Id="rId472" Type="http://schemas.openxmlformats.org/officeDocument/2006/relationships/hyperlink" Target="fdsup://factset/Doc%20Viewer%20Single?float_window=true&amp;positioning_strategy=center_on_screen&amp;_doc_docfn=U2FsdGVkX19VeQ4D+oWq/uYAh8+GCadvR7+Q6aCSzlv+3ZPwEvFNFOqw3pMpb8wqlnYAbAR1PRqRiRbR+0MDtAa6dD06+GEt3wpct7HaJqw=&amp;_app_id=central_doc_viewer&amp;center_on_screen=true&amp;width=950&amp;height=800&amp;_dd2=%26f%3Dsld%26c%3Dtrue%26os%3D69957%26oe%3D69964" TargetMode="External"/><Relationship Id="rId528" Type="http://schemas.openxmlformats.org/officeDocument/2006/relationships/hyperlink" Target="fdsup://factset/Doc%20Viewer%20Single?float_window=true&amp;positioning_strategy=center_on_screen&amp;_doc_docfn=U2FsdGVkX1+qQ3LsGB28gQi6syR9uK9xVFnToud65jUkcDI4we7K7DxTl7T0WWXHyTQibqN2+MY/h2dA1+OogrXl/VZTXYs92ypumMBnhgU=&amp;_app_id=central_doc_viewer&amp;center_on_screen=true&amp;width=950&amp;height=800&amp;_dd2=%26f%3Dsld%26c%3Dtrue%26os%3D26742%26oe%3D26748" TargetMode="External"/><Relationship Id="rId125" Type="http://schemas.openxmlformats.org/officeDocument/2006/relationships/hyperlink" Target="https://my.apps.factset.com/viewer/?_app_id=central_doc_viewer&amp;_dd2=%26f%3Dsld%26c%3Dtrue%26os%3D109750%26oe%3D109756&amp;_doc_docfn=U2FsdGVkX18C0NIsW519F2tPjxN3CSVpP6T+emtqwy7Ib0T+AQtgdQLXUTvBcPsKr8g2XTTNRgvf0XXR5vrdihETEEH2d3pDczrGMR3gpac=&amp;center_on_screen=true&amp;float_window=true&amp;height=800&amp;positioning_strategy=center_on_screen&amp;width=950" TargetMode="External"/><Relationship Id="rId167" Type="http://schemas.openxmlformats.org/officeDocument/2006/relationships/hyperlink" Target="https://my.apps.factset.com/viewer/?_app_id=central_doc_viewer&amp;_dd2=%26f%3Dsld%26c%3Dtrue%26os%3D115337%26oe%3D115347&amp;_doc_docfn=U2FsdGVkX18YW3Yp7zpfAI41LSt1QlhO+OBbLTIr4D7FMx5XLnCB/WP1YYItXxxkbsSrU/6stheNRw1OHprMbS1AZFWprbwxfmEMRsg+k50=&amp;center_on_screen=true&amp;float_window=true&amp;height=800&amp;positioning_strategy=center_on_screen&amp;width=950" TargetMode="External"/><Relationship Id="rId332" Type="http://schemas.openxmlformats.org/officeDocument/2006/relationships/hyperlink" Target="fdsup://factset/Doc%20Viewer%20Single?float_window=true&amp;positioning_strategy=center_on_screen&amp;_doc_docfn=U2FsdGVkX1+USrMclhUH84xLYhQgI4a2f/nUN/vcBzCz+2Uk5B8meLStKJxKVZmxty1r1a7Edv8vPLeERp4YBfs/LTlKW4hp9SKQ1XC024I=&amp;_app_id=central_doc_viewer&amp;center_on_screen=true&amp;width=950&amp;height=800&amp;_dd2=%26f%3Dsld%26c%3Dtrue%26os%3D61718%26oe%3D61725" TargetMode="External"/><Relationship Id="rId374" Type="http://schemas.openxmlformats.org/officeDocument/2006/relationships/hyperlink" Target="fdsup://factset/Doc%20Viewer%20Single?float_window=true&amp;positioning_strategy=center_on_screen&amp;_doc_docfn=U2FsdGVkX1/fi0UYjB8lh1POu9YrXHyz6o1/ZAjFaUmDuJRr+Py2RQ+60EIUDtXxH4nds0RVzKlqa2Ccfm83nhWW/TdfBaY30MghAypptxc=&amp;_app_id=central_doc_viewer&amp;center_on_screen=true&amp;width=950&amp;height=800&amp;_dd2=%26f%3Dsld%26c%3Dtrue%26os%3D64986%26oe%3D64992" TargetMode="External"/><Relationship Id="rId581" Type="http://schemas.openxmlformats.org/officeDocument/2006/relationships/hyperlink" Target="fdsup://factset/Doc%20Viewer%20Single?float_window=true&amp;positioning_strategy=center_on_screen&amp;_doc_docfn=U2FsdGVkX1/JGdVZE8UKqlBBm9nJQ5Tq2yjluVMjJB9+XFJEepd86Lrd9O4D/wl0lweZkonbzfRm6Zl+kYMpI3GpQvAOmzXiJLWZNTz6UFAjHZgM5EYCn9D4WsMZF+yOw0XdOK/7/gg9cdCIXpQbdw==&amp;_app_id=central_doc_viewer&amp;center_on_screen=true&amp;width=950&amp;height=800&amp;_dd2=%26brh%3Dfalse" TargetMode="External"/><Relationship Id="rId71" Type="http://schemas.openxmlformats.org/officeDocument/2006/relationships/hyperlink" Target="https://my.apps.factset.com/viewer/?_app_id=central_doc_viewer&amp;_dd2=%26f%3Dsld%26c%3Dtrue%26os%3D106521%26oe%3D106529&amp;_doc_docfn=U2FsdGVkX1/vIX2qDnKV+f1ZEb8YwpK8c8InF+Eh0v9ey0B407qvpaM0n1wHXseyiEBYlGktf572IrWZDCQ7uHhH50+hmCKYPPdTX4lmydM=&amp;center_on_screen=true&amp;float_window=true&amp;height=800&amp;positioning_strategy=center_on_screen&amp;width=950" TargetMode="External"/><Relationship Id="rId234" Type="http://schemas.openxmlformats.org/officeDocument/2006/relationships/hyperlink" Target="https://my.apps.factset.com/viewer/?_app_id=central_doc_viewer&amp;_dd2=%26f%3Dsld%26c%3Dtrue%26os%3D51463%26oe%3D51469&amp;_doc_docfn=U2FsdGVkX18llkozo33GKYypnq7qdrI95lR7PW9VkRA+RmwRdVc23i1dFV9KVKgDaQwSmMGoUp/qdAgoyePFCLEDlXJ3peZsvKbBWszIGdk=&amp;center_on_screen=true&amp;float_window=true&amp;height=800&amp;positioning_strategy=center_on_screen&amp;width=950" TargetMode="External"/><Relationship Id="rId2" Type="http://schemas.openxmlformats.org/officeDocument/2006/relationships/hyperlink" Target="https://my.apps.factset.com/viewer/?_app_id=central_doc_viewer&amp;_dd2=%26f%3Dsld%26c%3Dtrue%26os%3D101297%26oe%3D101306&amp;_doc_docfn=U2FsdGVkX1/P7D/O1ouxV3h/1W56p2XxPrDACYrtRuOPDreX0ddKtfCIGTzQPPbOWf4+cn5Q76JcwvR3hwRYEE1fD2764LgMz5MaCm4hxF8=&amp;center_on_screen=true&amp;float_window=true&amp;height=800&amp;positioning_strategy=center_on_screen&amp;width=950" TargetMode="External"/><Relationship Id="rId29" Type="http://schemas.openxmlformats.org/officeDocument/2006/relationships/hyperlink" Target="https://my.apps.factset.com/viewer/?_app_id=central_doc_viewer&amp;_dd2=%26f%3Dsld%26c%3Dtrue%26os%3D103728%26oe%3D103734&amp;_doc_docfn=U2FsdGVkX1/SPV32IP9jKSLT2nHBb4n8uC6nmgGWelNv+wi7GY3hmdFRnsrFvgHBRslGhNFnaTBX91kC4kVcO/u8v5ZNfWefrw2JKnzpx0o=&amp;center_on_screen=true&amp;float_window=true&amp;height=800&amp;positioning_strategy=center_on_screen&amp;width=950" TargetMode="External"/><Relationship Id="rId276" Type="http://schemas.openxmlformats.org/officeDocument/2006/relationships/hyperlink" Target="https://my.apps.factset.com/viewer/?_app_id=central_doc_viewer&amp;_dd2=%26f%3Dsld%26c%3Dtrue%26os%3D58258%26oe%3D58264&amp;_doc_docfn=U2FsdGVkX1/sEy/Dd5A/lokD53ZCyLUobXtdUWQ3n0h2GvQdznG+vCO6Rz8Zh7ImpEDu4X4t7N/7v+U4obw8LEObD2lTcXMBdC8dziFibkY=&amp;center_on_screen=true&amp;float_window=true&amp;height=800&amp;positioning_strategy=center_on_screen&amp;width=950" TargetMode="External"/><Relationship Id="rId441" Type="http://schemas.openxmlformats.org/officeDocument/2006/relationships/hyperlink" Target="fdsup://factset/Doc%20Viewer%20Single?float_window=true&amp;positioning_strategy=center_on_screen&amp;_doc_docfn=U2FsdGVkX1/nSUm3CqZ4dTYpV41UuuqaydYm+zGgIc6k2H4fVDm4MamooPetPCOZCaGrVNu9iBeJY8pAW8+GdOMd+g0jwuLcGMmwJTKEgeM=&amp;_app_id=central_doc_viewer&amp;center_on_screen=true&amp;width=950&amp;height=800&amp;_dd2=%26f%3Dsld%26c%3Dtrue%26os%3D63101%26oe%3D63107" TargetMode="External"/><Relationship Id="rId483" Type="http://schemas.openxmlformats.org/officeDocument/2006/relationships/hyperlink" Target="fdsup://factset/Doc%20Viewer%20Single?float_window=true&amp;positioning_strategy=center_on_screen&amp;_doc_docfn=U2FsdGVkX192c8MKZqGzEiSJB94JzrdCc6o7A03bGayD/F/ULCgmHUIcCnyNukSI3MGvbiqoLqG0rg2Weh3y6TU3Z+OzlNASAWLnHV6MN2k=&amp;_app_id=central_doc_viewer&amp;center_on_screen=true&amp;width=950&amp;height=800&amp;_dd2=%26f%3Dsld%26c%3Dtrue%26os%3D71914%26oe%3D71920" TargetMode="External"/><Relationship Id="rId539" Type="http://schemas.openxmlformats.org/officeDocument/2006/relationships/hyperlink" Target="fdsup://factset/Doc%20Viewer%20Single?float_window=true&amp;positioning_strategy=center_on_screen&amp;_doc_docfn=U2FsdGVkX199j9weZCe6z6bToX8jMczlkUS9unhaX3tRhP6Dv8fwHtfSzg05Vj09Qn3lvtpY7AwHm5tpRtp3lZA72z+ONHtNUFbME028vdI=&amp;_app_id=central_doc_viewer&amp;center_on_screen=true&amp;width=950&amp;height=800&amp;_dd2=%26f%3Dsld%26c%3Dtrue%26os%3D43176%26oe%3D43185" TargetMode="External"/><Relationship Id="rId40" Type="http://schemas.openxmlformats.org/officeDocument/2006/relationships/hyperlink" Target="https://my.apps.factset.com/viewer/?_app_id=central_doc_viewer&amp;_dd2=%26f%3Dsld%26c%3Dtrue%26os%3D106656%26oe%3D106662&amp;_doc_docfn=U2FsdGVkX1/F6pme1jemEn5aO99RmKFG6GHSfOXgmkVKlupdtaKZhcCNK1bIdEFktjetawxSGa8Ds+jS6/bPfN2w2fSnEAFcFV9wZiqR3tw=&amp;center_on_screen=true&amp;float_window=true&amp;height=800&amp;positioning_strategy=center_on_screen&amp;width=950" TargetMode="External"/><Relationship Id="rId136" Type="http://schemas.openxmlformats.org/officeDocument/2006/relationships/hyperlink" Target="https://my.apps.factset.com/viewer/?_app_id=central_doc_viewer&amp;_dd2=%26f%3Dsld%26c%3Dtrue%26os%3D106398%26oe%3D106404&amp;_doc_docfn=U2FsdGVkX19vo9Qg1rtty48F4xTi06Cjd2r37DTOchrPZS/2PZ6Ru50ba0SaWozTrAFV2yboPAPbBjUBZmxtbJqsxpbzc29QFFCYe/0OuLA=&amp;center_on_screen=true&amp;float_window=true&amp;height=800&amp;positioning_strategy=center_on_screen&amp;width=950" TargetMode="External"/><Relationship Id="rId178" Type="http://schemas.openxmlformats.org/officeDocument/2006/relationships/hyperlink" Target="https://my.apps.factset.com/viewer/?_app_id=central_doc_viewer&amp;_dd2=%26f%3Dsld%26c%3Dtrue%26os%3D124336%26oe%3D124344&amp;_doc_docfn=U2FsdGVkX18Hf2+f5MNC4CJycsnwyPYsbPbwIPuBdoCLXkFmSjJpo394i+STZFo6rxUwITnMM8CYBEqih06vd4fw0UglIXR+oj6N/GTsxSg=&amp;center_on_screen=true&amp;float_window=true&amp;height=800&amp;positioning_strategy=center_on_screen&amp;width=950" TargetMode="External"/><Relationship Id="rId301" Type="http://schemas.openxmlformats.org/officeDocument/2006/relationships/hyperlink" Target="fdsup://factset/Doc%20Viewer%20Single?float_window=true&amp;positioning_strategy=center_on_screen&amp;_doc_docfn=U2FsdGVkX18FCHlTSTumnjSHbeH+3mwZaqES9sSD4JVdZ5/ji+UqdrfT2GG7Y1xW2JR3XRRzFx5GAXof/058XQ==&amp;_app_id=central_doc_viewer&amp;center_on_screen=true&amp;width=950&amp;height=800&amp;_dd2=%26f%3Dsld%26c%3Dtrue%26os%3D22114%26oe%3D22121" TargetMode="External"/><Relationship Id="rId343" Type="http://schemas.openxmlformats.org/officeDocument/2006/relationships/hyperlink" Target="fdsup://factset/Doc%20Viewer%20Single?float_window=true&amp;positioning_strategy=center_on_screen&amp;_doc_docfn=U2FsdGVkX18tfAj216N5QGckjm6ikbAzfufpOTmvNyCWou7LBnlv2FU6BuSW1Dp32eyI8Qzg/+5ytGDKW8qjb8PSqjmdHe7qa+QRuCUnEc8=&amp;_app_id=central_doc_viewer&amp;center_on_screen=true&amp;width=950&amp;height=800&amp;_dd2=%26f%3Dsld%26c%3Dtrue%26os%3D66255%26oe%3D66262" TargetMode="External"/><Relationship Id="rId550" Type="http://schemas.openxmlformats.org/officeDocument/2006/relationships/hyperlink" Target="fdsup://factset/Doc%20Viewer%20Single?float_window=true&amp;positioning_strategy=center_on_screen&amp;_doc_docfn=U2FsdGVkX19SSQSBEXXPD1eREQegP+1nUyTEv7cyKPTQTrvkCb2P5X7oZ+PNGSXGM3dyZuEsGyDfabQBpuLy9NypwI+hhdrRw6bNQZbBFc8=&amp;_app_id=central_doc_viewer&amp;center_on_screen=true&amp;width=950&amp;height=800&amp;_dd2=%26f%3Dsld%26c%3Dtrue%26os%3D37766%26oe%3D37772" TargetMode="External"/><Relationship Id="rId82" Type="http://schemas.openxmlformats.org/officeDocument/2006/relationships/hyperlink" Target="https://my.apps.factset.com/viewer/?_app_id=central_doc_viewer&amp;_dd2=%26f%3Dsld%26c%3Dtrue%26os%3D109444%26oe%3D109451&amp;_doc_docfn=U2FsdGVkX18WeHeiIj4EdaPKRx31/i0laSTFVrJ/MSocU4K2X3nCK+YBxw1VP8qff97f4g78Le3u+EK6tnxpR724czWDFGR1U/2gukSenVg=&amp;center_on_screen=true&amp;float_window=true&amp;height=800&amp;positioning_strategy=center_on_screen&amp;width=950" TargetMode="External"/><Relationship Id="rId203" Type="http://schemas.openxmlformats.org/officeDocument/2006/relationships/hyperlink" Target="https://my.apps.factset.com/viewer/?_app_id=central_doc_viewer&amp;_dd2=%26f%3Dsld%26c%3Dtrue%26os%3D125464%26oe%3D125468&amp;_doc_docfn=U2FsdGVkX1983yn1tQuAxqfTdr2stReBV6CWrEnxq/OgJ3DZwmMHYWNSvKhi+mvapElLCKsbZj629Q7BIQiNkLsy5PZ4Ord153XFC/soJmI=&amp;center_on_screen=true&amp;float_window=true&amp;height=800&amp;positioning_strategy=center_on_screen&amp;width=950" TargetMode="External"/><Relationship Id="rId385" Type="http://schemas.openxmlformats.org/officeDocument/2006/relationships/hyperlink" Target="fdsup://factset/Doc%20Viewer%20Single?float_window=true&amp;positioning_strategy=center_on_screen&amp;_doc_docfn=U2FsdGVkX18sSQXtEK6jPKh9N3CFpg+oOd2MCq2RrZrCCObgfB6ATe6G6FiAFCA8RsAAIOnPhJt6k/xtuspHjg1kEjnylVahXmdgSDv0VVw=&amp;_app_id=central_doc_viewer&amp;center_on_screen=true&amp;width=950&amp;height=800&amp;_dd2=%26f%3Dsld%26c%3Dtrue%26os%3D71634%26oe%3D71639" TargetMode="External"/><Relationship Id="rId245" Type="http://schemas.openxmlformats.org/officeDocument/2006/relationships/hyperlink" Target="https://my.apps.factset.com/viewer/?_app_id=central_doc_viewer&amp;_dd2=%26f%3Dsld%26c%3Dtrue%26os%3D174417%26oe%3D174425&amp;_doc_docfn=U2FsdGVkX18+G9LNYGlpcmbC1PgGrDnQwGjBbT5ra8/KJAB7hJ80Hz6NlZDKHWP4akFmXk3uLL0LJCINu5CUrIQeMZcEG9Mzt1Q+FwVd+EI=&amp;center_on_screen=true&amp;float_window=true&amp;height=800&amp;positioning_strategy=center_on_screen&amp;width=950" TargetMode="External"/><Relationship Id="rId287" Type="http://schemas.openxmlformats.org/officeDocument/2006/relationships/hyperlink" Target="https://my.apps.factset.com/viewer/?_app_id=central_doc_viewer&amp;_dd2=%26f%3Dsld%26c%3Dtrue%26os%3D45644%26oe%3D45654&amp;_doc_docfn=U2FsdGVkX1/KcpByebarfic0n2rWv6YqKHaqx2/vNCKB0vhGkeub+/502QFqHEOQN81DxDlF5GZWwFOzpfUD0UgHiIQVZd/FRXkrjlsxMJlmM9lz9RzmgLXQVF7ZqYQF&amp;center_on_screen=true&amp;float_window=true&amp;height=800&amp;positioning_strategy=center_on_screen&amp;width=950" TargetMode="External"/><Relationship Id="rId410" Type="http://schemas.openxmlformats.org/officeDocument/2006/relationships/hyperlink" Target="fdsup://factset/Doc%20Viewer%20Single?float_window=true&amp;positioning_strategy=center_on_screen&amp;_doc_docfn=U2FsdGVkX1/TiBVv/UWkQACSpZ4/SiZ+Qcsxb/OqW3Rtlpcf6qXcxy7+ofVEJl7UzppdQ0pniyxDhIU1qYxdeRRpbmUV+47Iw04NfmM53xU=&amp;_app_id=central_doc_viewer&amp;center_on_screen=true&amp;width=950&amp;height=800&amp;_dd2=%26f%3Dsld%26c%3Dtrue%26os%3D64561%26oe%3D64564" TargetMode="External"/><Relationship Id="rId452" Type="http://schemas.openxmlformats.org/officeDocument/2006/relationships/hyperlink" Target="fdsup://factset/Doc%20Viewer%20Single?float_window=true&amp;positioning_strategy=center_on_screen&amp;_doc_docfn=U2FsdGVkX18ytw1DC1lAB+mnDr3zgSzhuDieGkABG9MdpYrprlx1w5rbxLu6RZDkM92mtSPEK8ixHYjcqwgeHiGssOYtL/oOQPhuFUHNiCk=&amp;_app_id=central_doc_viewer&amp;center_on_screen=true&amp;width=950&amp;height=800&amp;_dd2=%26f%3Dsld%26c%3Dtrue%26os%3D69278%26oe%3D69279" TargetMode="External"/><Relationship Id="rId494" Type="http://schemas.openxmlformats.org/officeDocument/2006/relationships/hyperlink" Target="fdsup://factset/Doc%20Viewer%20Single?float_window=true&amp;positioning_strategy=center_on_screen&amp;_doc_docfn=U2FsdGVkX1/g/Ca1rv9x1oTOkCl8O4P3Vcdyu+8pNDjfwiVDTFO34vEJMf55HRXC0cJT2cvlg/JonQ9yo+GXya+zrJzhIDzgrGWCwvc4w7M=&amp;_app_id=central_doc_viewer&amp;center_on_screen=true&amp;width=950&amp;height=800&amp;_dd2=%26f%3Dsld%26c%3Dtrue%26os%3D51155%26oe%3D51162" TargetMode="External"/><Relationship Id="rId508" Type="http://schemas.openxmlformats.org/officeDocument/2006/relationships/hyperlink" Target="fdsup://factset/Doc%20Viewer%20Single?float_window=true&amp;positioning_strategy=center_on_screen&amp;_doc_docfn=U2FsdGVkX19m1X8nZoKp281gUV1kTTQdO3ncuqAW8p4YclmIfp7cLAnyZ9h+HYH7dpyucN/Z1wo9o7XA/ZHXubOojqy4DJu3IfwOodf6FRk=&amp;_app_id=central_doc_viewer&amp;center_on_screen=true&amp;width=950&amp;height=800&amp;_dd2=%26f%3Dsld%26c%3Dtrue%26os%3D57551%26oe%3D57558" TargetMode="External"/><Relationship Id="rId105" Type="http://schemas.openxmlformats.org/officeDocument/2006/relationships/hyperlink" Target="https://my.apps.factset.com/viewer/?_app_id=central_doc_viewer&amp;_dd2=%26f%3Dsld%26c%3Dtrue%26os%3D59512%26oe%3D59518&amp;_doc_docfn=U2FsdGVkX19VtRpeHU/CmQlYZABj1mAG5VpoNLQzOAidNDI+Cqd9ooihFa2DUmFsjZW/a+LR8oOTWUw/Ck6uDg==&amp;center_on_screen=true&amp;float_window=true&amp;height=800&amp;positioning_strategy=center_on_screen&amp;width=950" TargetMode="External"/><Relationship Id="rId147" Type="http://schemas.openxmlformats.org/officeDocument/2006/relationships/hyperlink" Target="https://my.apps.factset.com/viewer/?_app_id=central_doc_viewer&amp;_dd2=%26f%3Dsld%26c%3Dtrue%26os%3D73141%26oe%3D73147&amp;_doc_docfn=U2FsdGVkX1+HrOy1lSPq7GREI2ZMCIEHcYuhsRJs2HX4MJ41CwTBQT0Cb7swwdDUzgQBeEpFfgrb8ruXYW/ZFQ==&amp;center_on_screen=true&amp;float_window=true&amp;height=800&amp;positioning_strategy=center_on_screen&amp;width=950" TargetMode="External"/><Relationship Id="rId312" Type="http://schemas.openxmlformats.org/officeDocument/2006/relationships/hyperlink" Target="fdsup://factset/Doc%20Viewer%20Single?float_window=true&amp;positioning_strategy=center_on_screen&amp;_doc_docfn=U2FsdGVkX1+g3ptOE+cLg3Lv5ka4iHAnNsR2RKES5KZ9DWMbmTBwwTbuH3aKdFK89XIL9AsAQl1JhDVdDpg/ag==&amp;_app_id=central_doc_viewer&amp;center_on_screen=true&amp;width=950&amp;height=800&amp;_dd2=%26f%3Dsld%26c%3Dtrue%26os%3D28920%26oe%3D28926" TargetMode="External"/><Relationship Id="rId354" Type="http://schemas.openxmlformats.org/officeDocument/2006/relationships/hyperlink" Target="fdsup://factset/Doc%20Viewer%20Single?float_window=true&amp;positioning_strategy=center_on_screen&amp;_doc_docfn=U2FsdGVkX18luLsacmttesZSl6kMb2zqHlhpblk8mizce44rJmH0iuYkewxhmslZZCPFp/9Pf3RO0mM96MyVZ+VqXZ2tu8tq7DINyZLEX/k=&amp;_app_id=central_doc_viewer&amp;center_on_screen=true&amp;width=950&amp;height=800&amp;_dd2=%26f%3Dsld%26c%3Dtrue%26os%3D72976%26oe%3D72985" TargetMode="External"/><Relationship Id="rId51" Type="http://schemas.openxmlformats.org/officeDocument/2006/relationships/hyperlink" Target="https://my.apps.factset.com/viewer/?_app_id=central_doc_viewer&amp;_dd2=%26f%3Dsld%26c%3Dtrue%26os%3D104910%26oe%3D104916&amp;_doc_docfn=U2FsdGVkX19vJUKtxa6ErEF16V0KDEBm3SpQPB1papZ+DraFaJ3UuKw4c/t87TRIeF/mgCWYG40sOTjao1BvEwxAv46rYTq2DwTuflYuTBE=&amp;center_on_screen=true&amp;float_window=true&amp;height=800&amp;positioning_strategy=center_on_screen&amp;width=950" TargetMode="External"/><Relationship Id="rId93" Type="http://schemas.openxmlformats.org/officeDocument/2006/relationships/hyperlink" Target="https://my.apps.factset.com/viewer/?_app_id=central_doc_viewer&amp;_dd2=%26f%3Dsld%26c%3Dtrue%26os%3D108566%26oe%3D108571&amp;_doc_docfn=U2FsdGVkX19DE6Q67bBvyRXktLx0mwroBaFDBbAl9mSQurCM4UDKXgj2YAQLlCn1sSLL6eKwBiSkTOa4ePnnAuKs+YQryg1ElDbTfxg+u0A=&amp;center_on_screen=true&amp;float_window=true&amp;height=800&amp;positioning_strategy=center_on_screen&amp;width=950" TargetMode="External"/><Relationship Id="rId189" Type="http://schemas.openxmlformats.org/officeDocument/2006/relationships/hyperlink" Target="https://my.apps.factset.com/viewer/?_app_id=central_doc_viewer&amp;_dd2=%26f%3Dsld%26c%3Dtrue%26os%3D123826%26oe%3D123835&amp;_doc_docfn=U2FsdGVkX18/koOhv/V/34NB8Euc6qLr1EVcdkgEVuSmXD2X4sNJ28eXu8jqthkBMHAH07e9njfu3TbGPCG/nRRcm/hyGWAWs8PTX7zKqEY=&amp;center_on_screen=true&amp;float_window=true&amp;height=800&amp;positioning_strategy=center_on_screen&amp;width=950" TargetMode="External"/><Relationship Id="rId396" Type="http://schemas.openxmlformats.org/officeDocument/2006/relationships/hyperlink" Target="fdsup://factset/Doc%20Viewer%20Single?float_window=true&amp;positioning_strategy=center_on_screen&amp;_doc_docfn=U2FsdGVkX1+v549lD/2tmmjjjeMPXu/lZLEHN6o0x2yTYzZpcoEGPNd8jrc2/i+mps4h885+GKFSmkdkWk+YdCZ6CpN1VT9d+VFbT4txtnQ=&amp;_app_id=central_doc_viewer&amp;center_on_screen=true&amp;width=950&amp;height=800&amp;_dd2=%26f%3Dsld%26c%3Dtrue%26os%3D58112%26oe%3D58118" TargetMode="External"/><Relationship Id="rId561" Type="http://schemas.openxmlformats.org/officeDocument/2006/relationships/hyperlink" Target="fdsup://factset/Doc%20Viewer%20Single?float_window=true&amp;positioning_strategy=center_on_screen&amp;_doc_docfn=U2FsdGVkX1/8eLBvBel6gjJVHbQoZR//m5InVoR2MYq9PcKYlLssYCoEcMRpfIeIQ7kcII1E1BWdT2OOku5Cp2/IcHIo5hwEmNCtRfxlpcPDfaamR7YbBT67u0uyHFwRvyafI7gFpQLW5M0ihB100A==&amp;_app_id=central_doc_viewer&amp;center_on_screen=true&amp;width=950&amp;height=800&amp;_dd2=%26brh%3Dfalse" TargetMode="External"/><Relationship Id="rId214" Type="http://schemas.openxmlformats.org/officeDocument/2006/relationships/hyperlink" Target="https://my.apps.factset.com/viewer/?_app_id=central_doc_viewer&amp;_dd2=%26f%3Dsld%26c%3Dtrue%26os%3D120597%26oe%3D120606&amp;_doc_docfn=U2FsdGVkX18VYoHLE2lAwWpY/+gzXyZcdqRiHQZfAabe5RjfqtXCGcGhskdtdrsiutADXUSW7if0FHloQba7WoahSTZYPlkxVOkbVm8Ftfs=&amp;center_on_screen=true&amp;float_window=true&amp;height=800&amp;positioning_strategy=center_on_screen&amp;width=950" TargetMode="External"/><Relationship Id="rId256" Type="http://schemas.openxmlformats.org/officeDocument/2006/relationships/hyperlink" Target="https://my.apps.factset.com/viewer/?_app_id=central_doc_viewer&amp;_dd2=%26f%3Dsld%26c%3Dtrue%26os%3D125642%26oe%3D125647&amp;_doc_docfn=U2FsdGVkX1/5sIyhOtOy2LB8C5QQ9ThMBC2e7rZSoxPR+r8mvM02iJoIerJUsDlQXQL0PE3ObMrbUaG5r1DgskIIMCDN1pZ33N0dfzMeuSk=&amp;center_on_screen=true&amp;float_window=true&amp;height=800&amp;positioning_strategy=center_on_screen&amp;width=950" TargetMode="External"/><Relationship Id="rId298" Type="http://schemas.openxmlformats.org/officeDocument/2006/relationships/hyperlink" Target="fdsup://factset/Doc%20Viewer%20Single?float_window=true&amp;positioning_strategy=center_on_screen&amp;_doc_docfn=U2FsdGVkX18eevrDUQ0+Qqdrj6z+ssUxBoyopXdfEilQBEg/yY2FjF6s4OXll4u1BUkols3eBp8pRRzqbB0Q8g==&amp;_app_id=central_doc_viewer&amp;center_on_screen=true&amp;width=950&amp;height=800&amp;_dd2=%26f%3Dsld%26c%3Dtrue%26os%3D19167%26oe%3D19174" TargetMode="External"/><Relationship Id="rId421" Type="http://schemas.openxmlformats.org/officeDocument/2006/relationships/hyperlink" Target="fdsup://factset/Doc%20Viewer%20Single?float_window=true&amp;positioning_strategy=center_on_screen&amp;_doc_docfn=U2FsdGVkX1/Ip9u1bopgpuwd+45zxwyzxnYDb8Uedo6I/OxcoOO0NovTLPlwJU2fZAYcBIgLRLJdIgiq0De5xKppFO/U7wI5fPxv5FOzFD0=&amp;_app_id=central_doc_viewer&amp;center_on_screen=true&amp;width=950&amp;height=800&amp;_dd2=%26f%3Dsld%26c%3Dtrue%26os%3D70907%26oe%3D70914" TargetMode="External"/><Relationship Id="rId463" Type="http://schemas.openxmlformats.org/officeDocument/2006/relationships/hyperlink" Target="fdsup://factset/Doc%20Viewer%20Single?float_window=true&amp;positioning_strategy=center_on_screen&amp;_doc_docfn=U2FsdGVkX18viT7CZNKp5/+YnzZNejMsPMyPsFq/IRzsrheWU14dkE/VQkTFHqB9ylz6Nz9Ht9/T2Axrn0i04oI40vE/XLeu6QtYq1SdBrY=&amp;_app_id=central_doc_viewer&amp;center_on_screen=true&amp;width=950&amp;height=800&amp;_dd2=%26f%3Dsld%26c%3Dtrue%26os%3D62071%26oe%3D62076" TargetMode="External"/><Relationship Id="rId519" Type="http://schemas.openxmlformats.org/officeDocument/2006/relationships/hyperlink" Target="fdsup://factset/Doc%20Viewer%20Single?float_window=true&amp;positioning_strategy=center_on_screen&amp;_doc_docfn=U2FsdGVkX19fT+3VYAZVJINry/4PW91vEt9OMvRdIKwgE34hp3UNE/jpe6O0gpZvc17Z6JDa3r18+8sQHEAgmo1NwWz8kVQPTLfeGnQoDpc=&amp;_app_id=central_doc_viewer&amp;center_on_screen=true&amp;width=950&amp;height=800&amp;_dd2=%26f%3Dsld%26c%3Dtrue%26os%3D63321%26oe%3D63326" TargetMode="External"/><Relationship Id="rId116" Type="http://schemas.openxmlformats.org/officeDocument/2006/relationships/hyperlink" Target="https://my.apps.factset.com/viewer/?_app_id=central_doc_viewer&amp;_dd2=%26f%3Dsld%26c%3Dtrue%26os%3D108102%26oe%3D108109&amp;_doc_docfn=U2FsdGVkX1995rVww3K+NSbrQL3ksLElflfGAqc+5tddlCWf5F+IlVBh5U7gBF8g0XlAdl2cg3/bRyUcqokTmUqR6gdGnUwEHaoialGZ6Nk=&amp;center_on_screen=true&amp;float_window=true&amp;height=800&amp;positioning_strategy=center_on_screen&amp;width=950" TargetMode="External"/><Relationship Id="rId158" Type="http://schemas.openxmlformats.org/officeDocument/2006/relationships/hyperlink" Target="https://my.apps.factset.com/viewer/?_app_id=central_doc_viewer&amp;_dd2=%26f%3Dsld%26c%3Dtrue%26os%3D110458%26oe%3D110464&amp;_doc_docfn=U2FsdGVkX185aihTpFCzFF0OKnaLtvoAYklZOwPonSHbv+rRwYouR6wIB3ljlpOukv9drRPnf/cZ3UAHhjpRkzS4TbAgeFdOPOZKDbRpwIQ=&amp;center_on_screen=true&amp;float_window=true&amp;height=800&amp;positioning_strategy=center_on_screen&amp;width=950" TargetMode="External"/><Relationship Id="rId323" Type="http://schemas.openxmlformats.org/officeDocument/2006/relationships/hyperlink" Target="fdsup://factset/Doc%20Viewer%20Single?float_window=true&amp;positioning_strategy=center_on_screen&amp;_doc_docfn=U2FsdGVkX188z87EYM7wGFzMacH52kjRl5fDPzIDGURXR6l+C1x2l4BsziHe/KkLg1M3dbK6weoWImxwe2VM+YaJE+Ni2ZJEERqYYJso0yg=&amp;_app_id=central_doc_viewer&amp;center_on_screen=true&amp;width=950&amp;height=800&amp;_dd2=%26f%3Dsld%26c%3Dtrue%26os%3D56914%26oe%3D56923" TargetMode="External"/><Relationship Id="rId530" Type="http://schemas.openxmlformats.org/officeDocument/2006/relationships/hyperlink" Target="fdsup://factset/Doc%20Viewer%20Single?float_window=true&amp;positioning_strategy=center_on_screen&amp;_doc_docfn=U2FsdGVkX18Cgm1JwFcIVR7p6IXbrunKcq2fr7eRqjdoTaAOqbdPfa8N8YsOWfVQgZ1Ga5c3ozi3D7evhz+ObVcZRdahXF8ryyJroTkEpDo=&amp;_app_id=central_doc_viewer&amp;center_on_screen=true&amp;width=950&amp;height=800&amp;_dd2=%26f%3Dsld%26c%3Dtrue%26os%3D27769%26oe%3D27776" TargetMode="External"/><Relationship Id="rId20" Type="http://schemas.openxmlformats.org/officeDocument/2006/relationships/hyperlink" Target="https://my.apps.factset.com/viewer/?_app_id=central_doc_viewer&amp;_dd2=%26f%3Dsld%26c%3Dtrue%26os%3D102177%26oe%3D102184&amp;_doc_docfn=U2FsdGVkX19BfcubGCWe5803TTK0gmIG3X0aOijUYmm1hhHUL5MEtSaETh0XSiBIzrFdVk57Qfn7KLBFkl0eytTSQ9nwtR28is0+ZCculeQ=&amp;center_on_screen=true&amp;float_window=true&amp;height=800&amp;positioning_strategy=center_on_screen&amp;width=950" TargetMode="External"/><Relationship Id="rId62" Type="http://schemas.openxmlformats.org/officeDocument/2006/relationships/hyperlink" Target="https://my.apps.factset.com/viewer/?_app_id=central_doc_viewer&amp;_dd2=%26f%3Dsld%26c%3Dtrue%26os%3D103734%26oe%3D103741&amp;_doc_docfn=U2FsdGVkX19a4xApLUh/yTAoZlN51M/thLDFGAjQXjY2PSCTSoc6Rzx1oY+d0LWPKTwyz/WLjLImYlp6BfVYhgEDmyhTMT/da5y3gS1WzT8=&amp;center_on_screen=true&amp;float_window=true&amp;height=800&amp;positioning_strategy=center_on_screen&amp;width=950" TargetMode="External"/><Relationship Id="rId365" Type="http://schemas.openxmlformats.org/officeDocument/2006/relationships/hyperlink" Target="fdsup://factset/Doc%20Viewer%20Single?float_window=true&amp;positioning_strategy=center_on_screen&amp;_doc_docfn=U2FsdGVkX1+jplBqUG18+n05VK/+oGVHkS25n90JzBLu6f6AbmkX2bvXeUE4ARDTBBD0MFp464E2OgCv7MnOfHTJsEmfI95N6kLr9OnQhoA=&amp;_app_id=central_doc_viewer&amp;center_on_screen=true&amp;width=950&amp;height=800&amp;_dd2=%26f%3Dsld%26c%3Dtrue%26os%3D61410%26oe%3D61417" TargetMode="External"/><Relationship Id="rId572" Type="http://schemas.openxmlformats.org/officeDocument/2006/relationships/hyperlink" Target="fdsup://factset/Doc%20Viewer%20Single?float_window=true&amp;positioning_strategy=center_on_screen&amp;_doc_docfn=U2FsdGVkX1/0WcHwBr5mEp448GxMPMAidoShGhxXtx0+18ANplBB1406PN1DUMSOCRiswx+te8EmxSmIsoBqc+nKsCdeUGPbdHuS4xdeOuM6N2qSyXFcmCQ0XMfM7Pk67r0CHWJHpVvjzLKpTl4ZCA==&amp;_app_id=central_doc_viewer&amp;center_on_screen=true&amp;width=950&amp;height=800&amp;_dd2=%26brh%3Dfalse" TargetMode="External"/><Relationship Id="rId225" Type="http://schemas.openxmlformats.org/officeDocument/2006/relationships/hyperlink" Target="https://my.apps.factset.com/viewer/?_app_id=central_doc_viewer&amp;_dd2=%26f%3Dsld%26c%3Dtrue%26os%3D124450%26oe%3D124457&amp;_doc_docfn=U2FsdGVkX1+TIlKRrsZ0iraqc+/0UZZ1V0EmSLfYymtACyRCTvP4cD78rnAZNDAGdS81VgiPrbgrIT88rMTuycnEarH/sRmjTdSQjS9pyj8=&amp;center_on_screen=true&amp;float_window=true&amp;height=800&amp;positioning_strategy=center_on_screen&amp;width=950" TargetMode="External"/><Relationship Id="rId267" Type="http://schemas.openxmlformats.org/officeDocument/2006/relationships/hyperlink" Target="https://my.apps.factset.com/viewer/?_app_id=central_doc_viewer&amp;_dd2=%26f%3Dsld%26c%3Dtrue%26os%3D138635%26oe%3D138642&amp;_doc_docfn=U2FsdGVkX18ThQOECH0AZK2gD8QhT0AxsNyE3D0t89gfPkzHk4bKVk028dj/pN3Z9c5QxoAx5no//4tHpqPzgbtwwX19ZfSC+msU4Wa2abw=&amp;center_on_screen=true&amp;float_window=true&amp;height=800&amp;positioning_strategy=center_on_screen&amp;width=950" TargetMode="External"/><Relationship Id="rId432" Type="http://schemas.openxmlformats.org/officeDocument/2006/relationships/hyperlink" Target="fdsup://factset/Doc%20Viewer%20Single?float_window=true&amp;positioning_strategy=center_on_screen&amp;_doc_docfn=U2FsdGVkX1+TWS92RuiF4c89244+4vwwhEJycNFZP1hDrAswbfKQJXYrJe32YXbZE8/kTrImcFZrSrxXaLHzujuSQ0VilwCGg5htqMR13GE=&amp;_app_id=central_doc_viewer&amp;center_on_screen=true&amp;width=950&amp;height=800&amp;_dd2=%26f%3Dsld%26c%3Dtrue%26os%3D59566%26oe%3D59572" TargetMode="External"/><Relationship Id="rId474" Type="http://schemas.openxmlformats.org/officeDocument/2006/relationships/hyperlink" Target="fdsup://factset/Doc%20Viewer%20Single?float_window=true&amp;positioning_strategy=center_on_screen&amp;_doc_docfn=U2FsdGVkX18p8w7aTPc9KIHo1amnkURooSaEyIW0H+71ZLn/wQexj98XHzims5ShfCYtgbVhcfeMBEtU7qvN5Jc5awrhJkc9ENkdLccy+a8=&amp;_app_id=central_doc_viewer&amp;center_on_screen=true&amp;width=950&amp;height=800&amp;_dd2=%26f%3Dsld%26c%3Dtrue%26os%3D67053%26oe%3D67059" TargetMode="External"/><Relationship Id="rId127" Type="http://schemas.openxmlformats.org/officeDocument/2006/relationships/hyperlink" Target="https://my.apps.factset.com/viewer/?_app_id=central_doc_viewer&amp;_dd2=%26f%3Dsld%26c%3Dtrue%26os%3D54550%26oe%3D54557&amp;_doc_docfn=U2FsdGVkX1+351v+GxCxIOmYXQ21d54QYrAEbBTPTnBY5XKplUmPXvbIoI3HsZD2CgpOAZRj0BeevXhvOUv5hg==&amp;center_on_screen=true&amp;float_window=true&amp;height=800&amp;positioning_strategy=center_on_screen&amp;width=950" TargetMode="External"/><Relationship Id="rId31" Type="http://schemas.openxmlformats.org/officeDocument/2006/relationships/hyperlink" Target="https://my.apps.factset.com/viewer/?_app_id=central_doc_viewer&amp;_dd2=%26f%3Dsld%26c%3Dtrue%26os%3D47693%26oe%3D47699&amp;_doc_docfn=U2FsdGVkX1/5CoTS7UggkBPBvxLf0TAZWPqmp/hpIG0bnTffEAc9vfaRQ9sgiTU+W4HH3VjGyzS9mRG5R8w7Eg==&amp;center_on_screen=true&amp;float_window=true&amp;height=800&amp;positioning_strategy=center_on_screen&amp;width=950" TargetMode="External"/><Relationship Id="rId73" Type="http://schemas.openxmlformats.org/officeDocument/2006/relationships/hyperlink" Target="https://my.apps.factset.com/viewer/?_app_id=central_doc_viewer&amp;_dd2=%26f%3Dsld%26c%3Dtrue%26os%3D55085%26oe%3D55093&amp;_doc_docfn=U2FsdGVkX19rdPWxtHP7oPKNVH8WDGQqEtwhmbECgbHSUogc+3gWq+spX7pTWHxLDYbyOGmEz2fC7nH4rG8YQA==&amp;center_on_screen=true&amp;float_window=true&amp;height=800&amp;positioning_strategy=center_on_screen&amp;width=950" TargetMode="External"/><Relationship Id="rId169" Type="http://schemas.openxmlformats.org/officeDocument/2006/relationships/hyperlink" Target="https://my.apps.factset.com/viewer/?_app_id=central_doc_viewer&amp;_dd2=%26f%3Dsld%26c%3Dtrue%26os%3D68942%26oe%3D68952&amp;_doc_docfn=U2FsdGVkX1+JTqgws6dsL17yL7+NlrRUPKxSWO82I0nHmyAX8attAxOEuR9kjEl1FKxio7D3aBnfPwpgkm4Acg==&amp;center_on_screen=true&amp;float_window=true&amp;height=800&amp;positioning_strategy=center_on_screen&amp;width=950" TargetMode="External"/><Relationship Id="rId334" Type="http://schemas.openxmlformats.org/officeDocument/2006/relationships/hyperlink" Target="fdsup://factset/Doc%20Viewer%20Single?float_window=true&amp;positioning_strategy=center_on_screen&amp;_doc_docfn=U2FsdGVkX19JcHe8O6jmzbQ3EIKBsUN7tB7/kZ5PpEMoATJ527ZPWsFQkjAE0xOvsNw6fLVZXlR0LsBHuBtnGHglnJO/RSNZq9xfvbqhKX8=&amp;_app_id=central_doc_viewer&amp;center_on_screen=true&amp;width=950&amp;height=800&amp;_dd2=%26f%3Dsld%26c%3Dtrue%26os%3D73986%26oe%3D73997" TargetMode="External"/><Relationship Id="rId376" Type="http://schemas.openxmlformats.org/officeDocument/2006/relationships/hyperlink" Target="fdsup://factset/Doc%20Viewer%20Single?float_window=true&amp;positioning_strategy=center_on_screen&amp;_doc_docfn=U2FsdGVkX185kXLZvWVF8RAEHKudCRihkJt9gJd25a9olyJohpQRVI9BGCzuZJRJe8pUiSn+RAKYxfu84E1H+FxC7dtgJwUXGDtF79Cqv1M=&amp;_app_id=central_doc_viewer&amp;center_on_screen=true&amp;width=950&amp;height=800&amp;_dd2=%26f%3Dsld%26c%3Dtrue%26os%3D65951%26oe%3D65957" TargetMode="External"/><Relationship Id="rId541" Type="http://schemas.openxmlformats.org/officeDocument/2006/relationships/hyperlink" Target="fdsup://factset/Doc%20Viewer%20Single?float_window=true&amp;positioning_strategy=center_on_screen&amp;_doc_docfn=U2FsdGVkX192DwrsYiUUMhSbaMj6DmoVH49oqFk1qVGrU55aKO7plFOG/kXNtSN2dWsLS1Apk9JtsG39S7HjHlAlmh/2LA1ms8r9NY6R1UI=&amp;_app_id=central_doc_viewer&amp;center_on_screen=true&amp;width=950&amp;height=800&amp;_dd2=%26f%3Dsld%26c%3Dtrue%26os%3D36258%26oe%3D36265" TargetMode="External"/><Relationship Id="rId583" Type="http://schemas.openxmlformats.org/officeDocument/2006/relationships/hyperlink" Target="fdsup://factset/Doc%20Viewer%20Single?float_window=true&amp;positioning_strategy=center_on_screen&amp;_doc_docfn=U2FsdGVkX1+hBbDa71Jgi6FfFgb7T6FbXk6WNLnLSRzinLXE3Lb4lsztbEPc9BHWAnkilo0lybh+T0mPlhUAc4sxpTR53DJr7dBMygf12K6JdQeWq0RX6oooNzGSeNhfe0K41USdDnWNAHpFqr7A+Q==&amp;_app_id=central_doc_viewer&amp;center_on_screen=true&amp;width=950&amp;height=800&amp;_dd2=%26brh%3Dfalse" TargetMode="External"/><Relationship Id="rId4" Type="http://schemas.openxmlformats.org/officeDocument/2006/relationships/hyperlink" Target="https://my.apps.factset.com/viewer/?_app_id=central_doc_viewer&amp;_dd2=%26f%3Dsld%26c%3Dtrue%26os%3D101585%26oe%3D101596&amp;_doc_docfn=U2FsdGVkX18812FMqEpQU9n7HkUtqztoWoP3TVa6ebLMPvORr4Hgu8w9gO3ARD96iBxyAuUtQ+WXhWx392Xa3S1e+uRifGE6k+RAc5EfI/k=&amp;center_on_screen=true&amp;float_window=true&amp;height=800&amp;positioning_strategy=center_on_screen&amp;width=950" TargetMode="External"/><Relationship Id="rId180" Type="http://schemas.openxmlformats.org/officeDocument/2006/relationships/hyperlink" Target="https://my.apps.factset.com/viewer/?_app_id=central_doc_viewer&amp;_dd2=%26f%3Dsld%26c%3Dtrue%26os%3D125767%26oe%3D125773&amp;_doc_docfn=U2FsdGVkX1+Jaq45i7ZIdZ/I35B8oyI/qulS+5G/vajUrLjkrvBA2JiQuKnKeWB7hl/ymC9JM7qgBLW3WTaR2T1k/eRokTHJTzfJQqxZll4=&amp;center_on_screen=true&amp;float_window=true&amp;height=800&amp;positioning_strategy=center_on_screen&amp;width=950" TargetMode="External"/><Relationship Id="rId236" Type="http://schemas.openxmlformats.org/officeDocument/2006/relationships/hyperlink" Target="https://my.apps.factset.com/viewer/?_app_id=central_doc_viewer&amp;_dd2=%26f%3Dsld%26c%3Dtrue%26os%3D123464%26oe%3D123473&amp;_doc_docfn=U2FsdGVkX1/yzzEK0t7XK55yIYKeRNEV4rFvrJX3+cafGVk/PRHw0cVxbt6OOKhOlqOqqeoVlLU/kfmRYQOSY/7HvGgIc6j5gmKZAcRBr20=&amp;center_on_screen=true&amp;float_window=true&amp;height=800&amp;positioning_strategy=center_on_screen&amp;width=950" TargetMode="External"/><Relationship Id="rId278" Type="http://schemas.openxmlformats.org/officeDocument/2006/relationships/hyperlink" Target="https://my.apps.factset.com/viewer/?_app_id=central_doc_viewer&amp;_dd2=%26f%3Dsld%26c%3Dtrue%26os%3D129775%26oe%3D129781&amp;_doc_docfn=U2FsdGVkX1+CmQ2q7xgEFTnXzY/xrpe7D0pIY/CXJy+i14HdUTxEhGSSr+FlcQ37N4wA2JKVyRVl9zoiKtCkQElKa3fqg66P6dOSLw8VBmU=&amp;center_on_screen=true&amp;float_window=true&amp;height=800&amp;positioning_strategy=center_on_screen&amp;width=950" TargetMode="External"/><Relationship Id="rId401" Type="http://schemas.openxmlformats.org/officeDocument/2006/relationships/hyperlink" Target="fdsup://factset/Doc%20Viewer%20Single?float_window=true&amp;positioning_strategy=center_on_screen&amp;_doc_docfn=U2FsdGVkX1/IdXsX9kK6CwkzvT/ljEYjGszBJ/7u6zYmnUfUCILniM5xUVR9rrgJNapxBaLppRfDI/gZD6gQ+JkDEymyDaYA7gy2ZDbAquk=&amp;_app_id=central_doc_viewer&amp;center_on_screen=true&amp;width=950&amp;height=800&amp;_dd2=%26f%3Dsld%26c%3Dtrue%26os%3D60993%26oe%3D60999" TargetMode="External"/><Relationship Id="rId443" Type="http://schemas.openxmlformats.org/officeDocument/2006/relationships/hyperlink" Target="fdsup://factset/Doc%20Viewer%20Single?float_window=true&amp;positioning_strategy=center_on_screen&amp;_doc_docfn=U2FsdGVkX1+cBvX54qGyH0DRFb/5T4rE7avFmCGlGY8AH0PTy5t20Ehid4LS5wZt0elIgwmHzrhI5qWxHYAOnA7YbejVpOxqU1ecE4cFTMc=&amp;_app_id=central_doc_viewer&amp;center_on_screen=true&amp;width=950&amp;height=800&amp;_dd2=%26f%3Dsld%26c%3Dtrue%26os%3D64080%26oe%3D64086" TargetMode="External"/><Relationship Id="rId303" Type="http://schemas.openxmlformats.org/officeDocument/2006/relationships/hyperlink" Target="fdsup://factset/Doc%20Viewer%20Single?float_window=true&amp;positioning_strategy=center_on_screen&amp;_doc_docfn=U2FsdGVkX1+5SRkmUGO4vlDx7TXGVOOgD0ElTXBf62GG/00N4TTpkWrnRr6qhMknn5qCtMfjo3OxAvUFBRU+kA==&amp;_app_id=central_doc_viewer&amp;center_on_screen=true&amp;width=950&amp;height=800&amp;_dd2=%26f%3Dsld%26c%3Dtrue%26os%3D23353%26oe%3D23360" TargetMode="External"/><Relationship Id="rId485" Type="http://schemas.openxmlformats.org/officeDocument/2006/relationships/hyperlink" Target="fdsup://factset/Doc%20Viewer%20Single?float_window=true&amp;positioning_strategy=center_on_screen&amp;_doc_docfn=U2FsdGVkX1+7uJ1J2bpX88BX6ieQiRq/llN/jK0i/VGmBEclaARpIT1akjzANxE2HP4bLwwiMERBXCL3ROKdYaFLueYdwogtigaX/yOUDT0=&amp;_app_id=central_doc_viewer&amp;center_on_screen=true&amp;width=950&amp;height=800&amp;_dd2=%26f%3Dsld%26c%3Dtrue%26os%3D76260%26oe%3D76267" TargetMode="External"/><Relationship Id="rId42" Type="http://schemas.openxmlformats.org/officeDocument/2006/relationships/hyperlink" Target="https://my.apps.factset.com/viewer/?_app_id=central_doc_viewer&amp;_dd2=%26f%3Dsld%26c%3Dtrue%26os%3D105407%26oe%3D105413&amp;_doc_docfn=U2FsdGVkX1++Rrro1gOLEQH6a9qTWMGpWo07QRLDNzHzOA2gCF36eG0/QhYeQSgcGJXv09gL19pqm9iuTAda63I6kIuIF4WhegoUhF6zghQ=&amp;center_on_screen=true&amp;float_window=true&amp;height=800&amp;positioning_strategy=center_on_screen&amp;width=950" TargetMode="External"/><Relationship Id="rId84" Type="http://schemas.openxmlformats.org/officeDocument/2006/relationships/hyperlink" Target="https://my.apps.factset.com/viewer/?_app_id=central_doc_viewer&amp;_dd2=%26f%3Dsld%26c%3Dtrue%26os%3D106941%26oe%3D106948&amp;_doc_docfn=U2FsdGVkX19EcvBd2k/SvJ6Zo4BcFHP7IPiz9FonIr/YUTHvc55nYa0t+txR7KJoIfVRtOStbZ55939rE2MIWdPYpwnYmObCjrSwrh9ullg=&amp;center_on_screen=true&amp;float_window=true&amp;height=800&amp;positioning_strategy=center_on_screen&amp;width=950" TargetMode="External"/><Relationship Id="rId138" Type="http://schemas.openxmlformats.org/officeDocument/2006/relationships/hyperlink" Target="https://my.apps.factset.com/viewer/?_app_id=central_doc_viewer&amp;_dd2=%26f%3Dsld%26c%3Dtrue%26os%3D110666%26oe%3D110674&amp;_doc_docfn=U2FsdGVkX19AYeTjL3h9yIooUo2RldVssvvHCysa6HFbKyJIe0jmB8J1muAttX8JDze1HxzyI/bhD2TRK2BrtOXL6gGBKYoTAtb3YY4JhMg=&amp;center_on_screen=true&amp;float_window=true&amp;height=800&amp;positioning_strategy=center_on_screen&amp;width=950" TargetMode="External"/><Relationship Id="rId345" Type="http://schemas.openxmlformats.org/officeDocument/2006/relationships/hyperlink" Target="fdsup://factset/Doc%20Viewer%20Single?float_window=true&amp;positioning_strategy=center_on_screen&amp;_doc_docfn=U2FsdGVkX1/O1a4S7++Hz4lavJiBKfHJUr0AVQvz1DPsbBDHCcAMuJnTKlbFfoHmTRT3m2Ee2MyEZ4cwug5K6Vdw7JhC+AB72t6UnWmKPpo=&amp;_app_id=central_doc_viewer&amp;center_on_screen=true&amp;width=950&amp;height=800&amp;_dd2=%26f%3Dsld%26c%3Dtrue%26os%3D67713%26oe%3D67719" TargetMode="External"/><Relationship Id="rId387" Type="http://schemas.openxmlformats.org/officeDocument/2006/relationships/hyperlink" Target="fdsup://factset/Doc%20Viewer%20Single?float_window=true&amp;positioning_strategy=center_on_screen&amp;_doc_docfn=U2FsdGVkX18i6BCGig4zYHEFi4IX6LUi7E/c/fVrSSAeWqfrTVbjQozpjKsqXBSjyDbjPXl5/DfXcHjzI7mOKSF2FEzO6p4nQIMRRT57Tjc=&amp;_app_id=central_doc_viewer&amp;center_on_screen=true&amp;width=950&amp;height=800&amp;_dd2=%26f%3Dsld%26c%3Dtrue%26os%3D72674%26oe%3D72681" TargetMode="External"/><Relationship Id="rId510" Type="http://schemas.openxmlformats.org/officeDocument/2006/relationships/hyperlink" Target="fdsup://factset/Doc%20Viewer%20Single?float_window=true&amp;positioning_strategy=center_on_screen&amp;_doc_docfn=U2FsdGVkX1+60McUMZq5nPS7mc+QMdtboQIovIgCK+opVVH54/LBQB3saltiiy3uvwRSnPyazBgSlVhZimkiGDzgSpfLeLXDrJUDuVoE3XU=&amp;_app_id=central_doc_viewer&amp;center_on_screen=true&amp;width=950&amp;height=800&amp;_dd2=%26f%3Dsld%26c%3Dtrue%26os%3D58495%26oe%3D58501" TargetMode="External"/><Relationship Id="rId552" Type="http://schemas.openxmlformats.org/officeDocument/2006/relationships/hyperlink" Target="fdsup://factset/Doc%20Viewer%20Single?float_window=true&amp;positioning_strategy=center_on_screen&amp;_doc_docfn=U2FsdGVkX19ApTyF4Z8SWkTDRc95bFYj2ogC3yHZmEIernuWr5stjwSGHfeanmU9aH6c1raPg6sx+caIIAvqJQJrkUE7TU/bZMJauFaCAbQ=&amp;_app_id=central_doc_viewer&amp;center_on_screen=true&amp;width=950&amp;height=800&amp;_dd2=%26f%3Dsld%26c%3Dtrue%26os%3D42635%26oe%3D42642" TargetMode="External"/><Relationship Id="rId191" Type="http://schemas.openxmlformats.org/officeDocument/2006/relationships/hyperlink" Target="https://my.apps.factset.com/viewer/?_app_id=central_doc_viewer&amp;_dd2=%26f%3Dsld%26c%3Dtrue%26os%3D125261%26oe%3D125262&amp;_doc_docfn=U2FsdGVkX18RKAzHuXNtnB80y8igCEk9CbEbU1wZlklnao9X27W/NW8ae75GhBlc6jfE9MjS2QBvU/asbjC3oHhD9SpzJz5nWJHID8e/UNY=&amp;center_on_screen=true&amp;float_window=true&amp;height=800&amp;positioning_strategy=center_on_screen&amp;width=950" TargetMode="External"/><Relationship Id="rId205" Type="http://schemas.openxmlformats.org/officeDocument/2006/relationships/hyperlink" Target="https://my.apps.factset.com/viewer/?_app_id=central_doc_viewer&amp;_dd2=%26f%3Dsld%26c%3Dtrue%26os%3D127094%26oe%3D127100&amp;_doc_docfn=U2FsdGVkX1+XoDesEq3F6NCqCIW7Wgm5SscdN//YNYQFtxdoOn+TvYKcdBnVmoW4iusJZujRGP5IefRo9IgqgtOckYiOZLBsupj6sqhbWV0=&amp;center_on_screen=true&amp;float_window=true&amp;height=800&amp;positioning_strategy=center_on_screen&amp;width=950" TargetMode="External"/><Relationship Id="rId247" Type="http://schemas.openxmlformats.org/officeDocument/2006/relationships/hyperlink" Target="https://my.apps.factset.com/viewer/?_app_id=central_doc_viewer&amp;_dd2=%26f%3Dsld%26c%3Dtrue%26os%3D131027%26oe%3D131035&amp;_doc_docfn=U2FsdGVkX1/jRgPDcsoU0ZLB94CMpCR0TYPnOfUPDUH/mRoheSd193StKj2z2CyrcEuIUqkBIY5vndZLeH8fr7jdA4oPYroVvynFXM/wcZ0=&amp;center_on_screen=true&amp;float_window=true&amp;height=800&amp;positioning_strategy=center_on_screen&amp;width=950" TargetMode="External"/><Relationship Id="rId412" Type="http://schemas.openxmlformats.org/officeDocument/2006/relationships/hyperlink" Target="fdsup://factset/Doc%20Viewer%20Single?float_window=true&amp;positioning_strategy=center_on_screen&amp;_doc_docfn=U2FsdGVkX18BVCWJumy2ek0sw/0Z/TiZLC7ArkpmLwjH8xJH7YMICi92FPY2QF0X0IMGnkOt2AM5HD99qFJkI3/9nYx9gB6t4c/InwHacaU=&amp;_app_id=central_doc_viewer&amp;center_on_screen=true&amp;width=950&amp;height=800&amp;_dd2=%26f%3Dsld%26c%3Dtrue%26os%3D66007%26oe%3D66014" TargetMode="External"/><Relationship Id="rId107" Type="http://schemas.openxmlformats.org/officeDocument/2006/relationships/hyperlink" Target="https://my.apps.factset.com/viewer/?_app_id=central_doc_viewer&amp;_dd2=%26f%3Dsld%26c%3Dtrue%26os%3D109621%26oe%3D109627&amp;_doc_docfn=U2FsdGVkX181ugvfFLW+JoVkS4VKCYnjcuYVJRIzsUO+DILxHWgIdXz4hng87JwXQbXlFsQl+IBB++l0qO67d4kFedsAXivOl8olL97a08g=&amp;center_on_screen=true&amp;float_window=true&amp;height=800&amp;positioning_strategy=center_on_screen&amp;width=950" TargetMode="External"/><Relationship Id="rId289" Type="http://schemas.openxmlformats.org/officeDocument/2006/relationships/hyperlink" Target="https://my.apps.factset.com/viewer/?_app_id=central_doc_viewer&amp;_dd2=%26f%3Dsld%26c%3Dtrue%26os%3D106694%26oe%3D106704&amp;_doc_docfn=U2FsdGVkX1+qdKGxAaARdATxqeFkdkI6QWBNXW4h7ZQjY/Anw5r+HG8eFaCshOWq98SO1BjwPhmq4//ozRs63tEdGnN7RH31elG/H3oCe04=&amp;center_on_screen=true&amp;float_window=true&amp;height=800&amp;positioning_strategy=center_on_screen&amp;width=950" TargetMode="External"/><Relationship Id="rId454" Type="http://schemas.openxmlformats.org/officeDocument/2006/relationships/hyperlink" Target="fdsup://factset/Doc%20Viewer%20Single?float_window=true&amp;positioning_strategy=center_on_screen&amp;_doc_docfn=U2FsdGVkX18OweLJEU/xc7GDVFDsImQdYcjsctKSGiW6qZGqOxLJ86hkPLDgvCBGZGovwQK9LJbWxRn0OY5uEddVycNfm/g5VuhdITC6rbI=&amp;_app_id=central_doc_viewer&amp;center_on_screen=true&amp;width=950&amp;height=800&amp;_dd2=%26f%3Dsld%26c%3Dtrue%26os%3D70354%26oe%3D70359" TargetMode="External"/><Relationship Id="rId496" Type="http://schemas.openxmlformats.org/officeDocument/2006/relationships/hyperlink" Target="fdsup://factset/Doc%20Viewer%20Single?float_window=true&amp;positioning_strategy=center_on_screen&amp;_doc_docfn=U2FsdGVkX1+pP09rwFhILojfL7jhspc6XZELBUhHtJtHbk+HW2+hTWNquYq8zxdsCoCLnN5cZJKIVPApa80ub+03fOpn48sEzJ/mnj1iKpg=&amp;_app_id=central_doc_viewer&amp;center_on_screen=true&amp;width=950&amp;height=800&amp;_dd2=%26f%3Dsld%26c%3Dtrue%26os%3D52092%26oe%3D52098" TargetMode="External"/><Relationship Id="rId11" Type="http://schemas.openxmlformats.org/officeDocument/2006/relationships/hyperlink" Target="https://my.apps.factset.com/viewer/?_app_id=central_doc_viewer&amp;_dd2=%26f%3Dsld%26c%3Dtrue%26os%3D36458%26oe%3D36467&amp;_doc_docfn=U2FsdGVkX1/QKKZtGVqIrlhDcPolvDdpRAFyDk0P+SHIqRUKCwS3KRZtrHQTYXjzSkiSJwbknTnp79Ayh1ACPA==&amp;center_on_screen=true&amp;float_window=true&amp;height=800&amp;positioning_strategy=center_on_screen&amp;width=950" TargetMode="External"/><Relationship Id="rId53" Type="http://schemas.openxmlformats.org/officeDocument/2006/relationships/hyperlink" Target="https://my.apps.factset.com/viewer/?_app_id=central_doc_viewer&amp;_dd2=%26f%3Dsld%26c%3Dtrue%26os%3D42782%26oe%3D42788&amp;_doc_docfn=U2FsdGVkX18qxrVm1DUhT0NonuojeJxaHciDYgCCeTTUBYxDlE1K0QMQJOM1svY5NDn9CCHFJabL9loxvVKyQw==&amp;center_on_screen=true&amp;float_window=true&amp;height=800&amp;positioning_strategy=center_on_screen&amp;width=950" TargetMode="External"/><Relationship Id="rId149" Type="http://schemas.openxmlformats.org/officeDocument/2006/relationships/hyperlink" Target="https://my.apps.factset.com/viewer/?_app_id=central_doc_viewer&amp;_dd2=%26f%3Dsld%26c%3Dtrue%26os%3D113850%26oe%3D113856&amp;_doc_docfn=U2FsdGVkX19iFiDntnRqDr3QviNeLd/Ixc0wzu5aL/qN/OLkqPjm0r+Hgo0k04AbwkcdtIZiPsQBPmCku/1eW1rvn0rsiOt5JqOoFTkbXhY=&amp;center_on_screen=true&amp;float_window=true&amp;height=800&amp;positioning_strategy=center_on_screen&amp;width=950" TargetMode="External"/><Relationship Id="rId314" Type="http://schemas.openxmlformats.org/officeDocument/2006/relationships/hyperlink" Target="fdsup://factset/Doc%20Viewer%20Single?float_window=true&amp;positioning_strategy=center_on_screen&amp;_doc_docfn=U2FsdGVkX19c6gROFEjuGRy/45Fc1LTiW7KWCjCf4J6QkBVpfCvwS7G8fPvl5lUxI2xPTpktmGxpysaxSKPBmA==&amp;_app_id=central_doc_viewer&amp;center_on_screen=true&amp;width=950&amp;height=800&amp;_dd2=%26f%3Dsld%26c%3Dtrue%26os%3D30238%26oe%3D30245" TargetMode="External"/><Relationship Id="rId356" Type="http://schemas.openxmlformats.org/officeDocument/2006/relationships/hyperlink" Target="fdsup://factset/Doc%20Viewer%20Single?float_window=true&amp;positioning_strategy=center_on_screen&amp;_doc_docfn=U2FsdGVkX18lpQzMy/OBIsvy9QOs5abIQGiNXVbKfEiDxB7ts9PQXsEVuo/YZvYdkaVGtu97OTTriL3avlrsuFBMekV/CDw/ZFLEyp95gXE=&amp;_app_id=central_doc_viewer&amp;center_on_screen=true&amp;width=950&amp;height=800&amp;_dd2=%26f%3Dsld%26c%3Dtrue%26os%3D59967%26oe%3D59976" TargetMode="External"/><Relationship Id="rId398" Type="http://schemas.openxmlformats.org/officeDocument/2006/relationships/hyperlink" Target="fdsup://factset/Doc%20Viewer%20Single?float_window=true&amp;positioning_strategy=center_on_screen&amp;_doc_docfn=U2FsdGVkX18j/+853EVE6Of86mkGk2aJmAM2hBxh0cgk5qdoh5Rw9dTJ752KFI7R44tTycxm6mwqCS/B9c0mbqEHa7ZQ5zYmr4P1xrN5AMk=&amp;_app_id=central_doc_viewer&amp;center_on_screen=true&amp;width=950&amp;height=800&amp;_dd2=%26f%3Dsld%26c%3Dtrue%26os%3D59582%26oe%3D59588" TargetMode="External"/><Relationship Id="rId521" Type="http://schemas.openxmlformats.org/officeDocument/2006/relationships/hyperlink" Target="fdsup://factset/Doc%20Viewer%20Single?float_window=true&amp;positioning_strategy=center_on_screen&amp;_doc_docfn=U2FsdGVkX19YACaSj05MmRG/R/FeXFfEdxnRsSO8qS/wVikz0gDgGlcAimLjoTA8naju/p+GlZxxlMfcW6kFiSZ47l6HP18EBfsMWi+902s=&amp;_app_id=central_doc_viewer&amp;center_on_screen=true&amp;width=950&amp;height=800&amp;_dd2=%26f%3Dsld%26c%3Dtrue%26os%3D64590%26oe%3D64591" TargetMode="External"/><Relationship Id="rId563" Type="http://schemas.openxmlformats.org/officeDocument/2006/relationships/hyperlink" Target="fdsup://factset/Doc%20Viewer%20Single?float_window=true&amp;positioning_strategy=center_on_screen&amp;_doc_docfn=U2FsdGVkX1+f8W7WL2TBisFGdUt4044vZpUd323JlX5Mu9TDIIOg8ux3zsp0bicvvjDnl8nI1bRabNEpkQe7+xDn8c15xziO8yOQBYsSv3IZEbjtDxxCIfYh3jdF5Lb6zh5lCB0qhYLmpMbKB6fung==&amp;_app_id=central_doc_viewer&amp;center_on_screen=true&amp;width=950&amp;height=800&amp;_dd2=%26brh%3Dfalse" TargetMode="External"/><Relationship Id="rId95" Type="http://schemas.openxmlformats.org/officeDocument/2006/relationships/hyperlink" Target="https://my.apps.factset.com/viewer/?_app_id=central_doc_viewer&amp;_dd2=%26f%3Dsld%26c%3Dtrue%26os%3D57723%26oe%3D57726&amp;_doc_docfn=U2FsdGVkX1+pc7HM6vEbnyGQffzzVsAZbiOVQ/QIU4uMr22s0fK3oSTFeZkryTjV7evswfY3rSiJFFqUKFKqBw==&amp;center_on_screen=true&amp;float_window=true&amp;height=800&amp;positioning_strategy=center_on_screen&amp;width=950" TargetMode="External"/><Relationship Id="rId160" Type="http://schemas.openxmlformats.org/officeDocument/2006/relationships/hyperlink" Target="https://my.apps.factset.com/viewer/?_app_id=central_doc_viewer&amp;_dd2=%26f%3Dsld%26c%3Dtrue%26os%3D108937%26oe%3D108947&amp;_doc_docfn=U2FsdGVkX19OLvicn9vRUit30uk8o3ucHbGXrYu4QJjaDKFZ4jv8GyYjufNSZRXCLdo6W7xc54jxneLxv7xLp+BQ3bF1WXfQc0XWwn+EeRE=&amp;center_on_screen=true&amp;float_window=true&amp;height=800&amp;positioning_strategy=center_on_screen&amp;width=950" TargetMode="External"/><Relationship Id="rId216" Type="http://schemas.openxmlformats.org/officeDocument/2006/relationships/hyperlink" Target="https://my.apps.factset.com/viewer/?_app_id=central_doc_viewer&amp;_dd2=%26f%3Dsld%26c%3Dtrue%26os%3D170817%26oe%3D170826&amp;_doc_docfn=U2FsdGVkX1/hShadLNuKa0PUVi1HXkfaslh2Q9R1GraNpmxhFWg/8spqtBsFgmZPFhF+j5AQwrbaj4eca2jZo3Sl5L6HeS+wLHJltBh+X3I=&amp;center_on_screen=true&amp;float_window=true&amp;height=800&amp;positioning_strategy=center_on_screen&amp;width=950" TargetMode="External"/><Relationship Id="rId423" Type="http://schemas.openxmlformats.org/officeDocument/2006/relationships/hyperlink" Target="fdsup://factset/Doc%20Viewer%20Single?float_window=true&amp;positioning_strategy=center_on_screen&amp;_doc_docfn=U2FsdGVkX1+BFax5Q668maVVr30d11RB8IXn0Gv/zO0DVb5Sf99jUH9LMdWw1vUsMmlFPnHwfefCS3mVwhtAicDYNHLszAomzPVwFofWMxQ=&amp;_app_id=central_doc_viewer&amp;center_on_screen=true&amp;width=950&amp;height=800&amp;_dd2=%26f%3Dsld%26c%3Dtrue%26os%3D61422%26oe%3D61431" TargetMode="External"/><Relationship Id="rId258" Type="http://schemas.openxmlformats.org/officeDocument/2006/relationships/hyperlink" Target="https://my.apps.factset.com/viewer/?_app_id=central_doc_viewer&amp;_dd2=%26f%3Dsld%26c%3Dtrue%26os%3D175863%26oe%3D175869&amp;_doc_docfn=U2FsdGVkX1/zwwNe/fB1A6xD5YitbyeM5UIAoLG/ufnVMeCrTAnl15fy3QJYQihku7GJWzbismidB/MljGwsUQTqsZN0uejVU82aPwRrfRc=&amp;center_on_screen=true&amp;float_window=true&amp;height=800&amp;positioning_strategy=center_on_screen&amp;width=950" TargetMode="External"/><Relationship Id="rId465" Type="http://schemas.openxmlformats.org/officeDocument/2006/relationships/hyperlink" Target="fdsup://factset/Doc%20Viewer%20Single?float_window=true&amp;positioning_strategy=center_on_screen&amp;_doc_docfn=U2FsdGVkX1+kLLW6uysaqpegTN/qHj6vCilWrtgr73U5a6zatV4rsCY2WpLs3dVvpapubN5uQioZeAEK4VGObmW3j258JvODedkTLVs6TEQ=&amp;_app_id=central_doc_viewer&amp;center_on_screen=true&amp;width=950&amp;height=800&amp;_dd2=%26f%3Dsld%26c%3Dtrue%26os%3D63502%26oe%3D63509" TargetMode="External"/><Relationship Id="rId22" Type="http://schemas.openxmlformats.org/officeDocument/2006/relationships/hyperlink" Target="https://my.apps.factset.com/viewer/?_app_id=central_doc_viewer&amp;_dd2=%26f%3Dsld%26c%3Dtrue%26os%3D102937%26oe%3D102944&amp;_doc_docfn=U2FsdGVkX1+im0S34cY2QbRFwXcVDnFuO/uE41wO7fkWfmnnye66lysWG6JOJRg8oe3bnoo8L+AYErsNNe1Xc8yEkXvA2JtHWEPfzJqz0m4=&amp;center_on_screen=true&amp;float_window=true&amp;height=800&amp;positioning_strategy=center_on_screen&amp;width=950" TargetMode="External"/><Relationship Id="rId64" Type="http://schemas.openxmlformats.org/officeDocument/2006/relationships/hyperlink" Target="https://my.apps.factset.com/viewer/?_app_id=central_doc_viewer&amp;_dd2=%26f%3Dsld%26c%3Dtrue%26os%3D105846%26oe%3D105853&amp;_doc_docfn=U2FsdGVkX1+mk++t8xyHWHOVIyOdCiKRMnOqCIbpsZC5NgrQm9p05pwL+cyqmoVxEoVktpE3hciGHsMs0xO/vqJ5HRA7yuHhRRlOoR1GyG8=&amp;center_on_screen=true&amp;float_window=true&amp;height=800&amp;positioning_strategy=center_on_screen&amp;width=950" TargetMode="External"/><Relationship Id="rId118" Type="http://schemas.openxmlformats.org/officeDocument/2006/relationships/hyperlink" Target="https://my.apps.factset.com/viewer/?_app_id=central_doc_viewer&amp;_dd2=%26f%3Dsld%26c%3Dtrue%26os%3D105715%26oe%3D105721&amp;_doc_docfn=U2FsdGVkX1/Yjp5QYxII/X61Sc6oov6qf+xtwu/GESYjWmnsrgw/0/+l74/7/ZTqWwT0hfmYtATRWGk5T4sbW0O61Soff6SND7+5Dbr9Qu4=&amp;center_on_screen=true&amp;float_window=true&amp;height=800&amp;positioning_strategy=center_on_screen&amp;width=950" TargetMode="External"/><Relationship Id="rId325" Type="http://schemas.openxmlformats.org/officeDocument/2006/relationships/hyperlink" Target="fdsup://factset/Doc%20Viewer%20Single?float_window=true&amp;positioning_strategy=center_on_screen&amp;_doc_docfn=U2FsdGVkX18HyglLMuW+tGr3GiNtu80whGBQgeRoHendPv0Y6aRdoRHL9GTtWP8PlSF23PEesSpbWgx6D+fb5Ycu85TiE+PvdhPaxWC/0gk=&amp;_app_id=central_doc_viewer&amp;center_on_screen=true&amp;width=950&amp;height=800&amp;_dd2=%26f%3Dsld%26c%3Dtrue%26os%3D57922%26oe%3D57928" TargetMode="External"/><Relationship Id="rId367" Type="http://schemas.openxmlformats.org/officeDocument/2006/relationships/hyperlink" Target="fdsup://factset/Doc%20Viewer%20Single?float_window=true&amp;positioning_strategy=center_on_screen&amp;_doc_docfn=U2FsdGVkX19ekNr5CbBp7vfSlYhIqUh6zIF4SOGXOy/cPid+AGg/8c5FFtVfO1BnCTNgheJDskfZOwYFL9jYdfzsDxUnCRMXOM8uL9E4SRU=&amp;_app_id=central_doc_viewer&amp;center_on_screen=true&amp;width=950&amp;height=800&amp;_dd2=%26f%3Dsld%26c%3Dtrue%26os%3D62383%26oe%3D62389" TargetMode="External"/><Relationship Id="rId532" Type="http://schemas.openxmlformats.org/officeDocument/2006/relationships/hyperlink" Target="fdsup://factset/Doc%20Viewer%20Single?float_window=true&amp;positioning_strategy=center_on_screen&amp;_doc_docfn=U2FsdGVkX1+3EiAabbBMHLND7+26aWinIzz01z+fePE59NQgOGiYg6/aYk3Si0nG86eSPjxOPG91dmHbP10bRI9N3HO9VhGLjgJeMxLhIWc=&amp;_app_id=central_doc_viewer&amp;center_on_screen=true&amp;width=950&amp;height=800&amp;_dd2=%26f%3Dsld%26c%3Dtrue%26os%3D28710%26oe%3D28716" TargetMode="External"/><Relationship Id="rId574" Type="http://schemas.openxmlformats.org/officeDocument/2006/relationships/hyperlink" Target="fdsup://factset/Doc%20Viewer%20Single?float_window=true&amp;positioning_strategy=center_on_screen&amp;_doc_docfn=U2FsdGVkX19DigIzz7FTvCeQq5fpALY32HZW8ez/hirYM/XxPTqVHypOWzVQEu3/cpPpeSI2x0dGCo19ttWNS5duSLawKefPFRzpwdIodONl+Ho4IYP4TQmt8RrHnc3KOsWlIImmWNNTlXWFTXh91g==&amp;_app_id=central_doc_viewer&amp;center_on_screen=true&amp;width=950&amp;height=800&amp;_dd2=%26brh%3Dfalse" TargetMode="External"/><Relationship Id="rId171" Type="http://schemas.openxmlformats.org/officeDocument/2006/relationships/hyperlink" Target="https://my.apps.factset.com/viewer/?_app_id=central_doc_viewer&amp;_dd2=%26f%3Dsld%26c%3Dtrue%26os%3D118027%26oe%3D118037&amp;_doc_docfn=U2FsdGVkX1+EXNsGxn+L3Flr65ylxZ7pXRPIdhyGARv5jSGuFeveXswXIPgCGWCyUyMFzywWDg68RmHMveO0iAT+Fsj6T/gd2Zucfdlb+W4=&amp;center_on_screen=true&amp;float_window=true&amp;height=800&amp;positioning_strategy=center_on_screen&amp;width=950" TargetMode="External"/><Relationship Id="rId227" Type="http://schemas.openxmlformats.org/officeDocument/2006/relationships/hyperlink" Target="https://my.apps.factset.com/viewer/?_app_id=central_doc_viewer&amp;_dd2=%26f%3Dsld%26c%3Dtrue%26os%3D50646%26oe%3D50653&amp;_doc_docfn=U2FsdGVkX18Uu2wpccwoa7P8ZzDZg8ns9Kj1ezN0YotRFQQhj1s68bZjnJVbmsHMo7VwVkXhvIPdy0p8T1PA4Q+XVHGS47wqDgqpfnPOxzY=&amp;center_on_screen=true&amp;float_window=true&amp;height=800&amp;positioning_strategy=center_on_screen&amp;width=950" TargetMode="External"/><Relationship Id="rId269" Type="http://schemas.openxmlformats.org/officeDocument/2006/relationships/hyperlink" Target="https://my.apps.factset.com/viewer/?_app_id=central_doc_viewer&amp;_dd2=%26f%3Dsld%26c%3Dtrue%26os%3D55553%26oe%3D55560&amp;_doc_docfn=U2FsdGVkX1+9aaU0ZkgRjQHm+1Po0ZOHJCe9qgi5B4oVb+Us3qkgS2Er8tPL+bP/RvNg4uO3+vpKipmzHQhAw/fNfH20Y5X12x8zPNV4PXU=&amp;center_on_screen=true&amp;float_window=true&amp;height=800&amp;positioning_strategy=center_on_screen&amp;width=950" TargetMode="External"/><Relationship Id="rId434" Type="http://schemas.openxmlformats.org/officeDocument/2006/relationships/hyperlink" Target="fdsup://factset/Doc%20Viewer%20Single?float_window=true&amp;positioning_strategy=center_on_screen&amp;_doc_docfn=U2FsdGVkX1+kWOQt17p9W+YZsCpTM/jgi3z+r27f3btE1Lsz4wx40LM45AOAeVARJExdgkctRdK1KxdvDu21YYlBbtd+7TrZJJVdnsOiiQI=&amp;_app_id=central_doc_viewer&amp;center_on_screen=true&amp;width=950&amp;height=800&amp;_dd2=%26f%3Dsld%26c%3Dtrue%26os%3D60513%26oe%3D60520" TargetMode="External"/><Relationship Id="rId476" Type="http://schemas.openxmlformats.org/officeDocument/2006/relationships/hyperlink" Target="fdsup://factset/Doc%20Viewer%20Single?float_window=true&amp;positioning_strategy=center_on_screen&amp;_doc_docfn=U2FsdGVkX19XXaAd6Ru9Vnn7UBsrnWq8R6s0fX0yf0ofbaECgynRjgyj7NRCxp8z9PIfyaF/zFJSbfIWdxDQJXT1ImPkHJhbiTfvCU4VgiY=&amp;_app_id=central_doc_viewer&amp;center_on_screen=true&amp;width=950&amp;height=800&amp;_dd2=%26f%3Dsld%26c%3Dtrue%26os%3D68023%26oe%3D68029" TargetMode="External"/><Relationship Id="rId33" Type="http://schemas.openxmlformats.org/officeDocument/2006/relationships/hyperlink" Target="https://my.apps.factset.com/viewer/?_app_id=central_doc_viewer&amp;_dd2=%26f%3Dsld%26c%3Dtrue%26os%3D103937%26oe%3D103943&amp;_doc_docfn=U2FsdGVkX189zNFK1pNpdZ8eE+u8y6Y0Rnb3VcU7cv9Xa8YuM1FUY0yQGKjf/LlTG89jH7Eoa93142ltq0oyJgAh1HJwk2FyoyOrY5RTZ+k=&amp;center_on_screen=true&amp;float_window=true&amp;height=800&amp;positioning_strategy=center_on_screen&amp;width=950" TargetMode="External"/><Relationship Id="rId129" Type="http://schemas.openxmlformats.org/officeDocument/2006/relationships/hyperlink" Target="https://my.apps.factset.com/viewer/?_app_id=central_doc_viewer&amp;_dd2=%26f%3Dsld%26c%3Dtrue%26os%3D112445%26oe%3D112450&amp;_doc_docfn=U2FsdGVkX1/khG7lrfFFvICDTPZ8kRICvN+V4iv0y/XoIwL3eQbFQmZ/cd1a/KxCiWXlR5uF8sMq7Xn87rzR8CVJhi4G8O07Pl/3ZD/tyTs=&amp;center_on_screen=true&amp;float_window=true&amp;height=800&amp;positioning_strategy=center_on_screen&amp;width=950" TargetMode="External"/><Relationship Id="rId280" Type="http://schemas.openxmlformats.org/officeDocument/2006/relationships/hyperlink" Target="https://my.apps.factset.com/viewer/?_app_id=central_doc_viewer&amp;_dd2=%26f%3Dsld%26c%3Dtrue%26os%3D43474%26oe%3D43478&amp;_doc_docfn=U2FsdGVkX1+PpfIdXFZe1imsaFJf+TnOaDERRdCwuuCEMUZcYUx3ag0P19OcdvnG+GD/Xbi7AjgmrKh3Qx5vYqa7RxrrwgkEl7k27F6raXbLejOUxQlfWm2QqaSyON+o&amp;center_on_screen=true&amp;float_window=true&amp;height=800&amp;positioning_strategy=center_on_screen&amp;width=950" TargetMode="External"/><Relationship Id="rId336" Type="http://schemas.openxmlformats.org/officeDocument/2006/relationships/hyperlink" Target="fdsup://factset/Doc%20Viewer%20Single?float_window=true&amp;positioning_strategy=center_on_screen&amp;_doc_docfn=U2FsdGVkX1+6eRT3UVAoICVjax/b1TUyb71D7BQSAtRE5a1S31b+n241biqSBS9CIKND2upYGpymIfRkcWKRQy+R4QdxDLhMHFcIMnnrIEE=&amp;_app_id=central_doc_viewer&amp;center_on_screen=true&amp;width=950&amp;height=800&amp;_dd2=%26f%3Dsld%26c%3Dtrue%26os%3D66744%26oe%3D66751" TargetMode="External"/><Relationship Id="rId501" Type="http://schemas.openxmlformats.org/officeDocument/2006/relationships/hyperlink" Target="fdsup://factset/Doc%20Viewer%20Single?float_window=true&amp;positioning_strategy=center_on_screen&amp;_doc_docfn=U2FsdGVkX1999XmjU4wQPE8C0zY/YqRM9FOZ/KQnU/bx0tL1oRQljDzwTfEsRxFp7x1ue4Br1ubFa/KtWXL+vNXZgGn9U5KNeYyYew2LjuI=&amp;_app_id=central_doc_viewer&amp;center_on_screen=true&amp;width=950&amp;height=800&amp;_dd2=%26f%3Dsld%26c%3Dtrue%26os%3D54492%26oe%3D54493" TargetMode="External"/><Relationship Id="rId543" Type="http://schemas.openxmlformats.org/officeDocument/2006/relationships/hyperlink" Target="fdsup://factset/Doc%20Viewer%20Single?float_window=true&amp;positioning_strategy=center_on_screen&amp;_doc_docfn=U2FsdGVkX1/yh+9C2Nk1kjcjtEJ4a+QGd3Wi05KKRVRqx9nJXuWfOEiRm7NraBZVOHoNbA2V0BWpzI+q9iii9MKwOzBMfQngiNIDkcKPpUk=&amp;_app_id=central_doc_viewer&amp;center_on_screen=true&amp;width=950&amp;height=800&amp;_dd2=%26f%3Dsld%26c%3Dtrue%26os%3D33802%26oe%3D33808" TargetMode="External"/><Relationship Id="rId75" Type="http://schemas.openxmlformats.org/officeDocument/2006/relationships/hyperlink" Target="https://my.apps.factset.com/viewer/?_app_id=central_doc_viewer&amp;_dd2=%26f%3Dsld%26c%3Dtrue%26os%3D106725%26oe%3D106733&amp;_doc_docfn=U2FsdGVkX19Fp3D+Bp6k9/OB7YtEMAyBDLpovN4aDragsRg0lA/gwmRBBOB5vMopozICU/KmxNjHhwHB3tm7D4rBcysCL4MJEn1bIf/UOaY=&amp;center_on_screen=true&amp;float_window=true&amp;height=800&amp;positioning_strategy=center_on_screen&amp;width=950" TargetMode="External"/><Relationship Id="rId140" Type="http://schemas.openxmlformats.org/officeDocument/2006/relationships/hyperlink" Target="https://my.apps.factset.com/viewer/?_app_id=central_doc_viewer&amp;_dd2=%26f%3Dsld%26c%3Dtrue%26os%3D106388%26oe%3D106394&amp;_doc_docfn=U2FsdGVkX180H6CGS/rdRSFHjoSZIsbPCtBAsriue7LUBDZRKn9pyMyyyN5npTVBM4YWxpf6cs7GE5yPGzmfoOXtIQR8HyPOuQlFlSS4IbY=&amp;center_on_screen=true&amp;float_window=true&amp;height=800&amp;positioning_strategy=center_on_screen&amp;width=950" TargetMode="External"/><Relationship Id="rId182" Type="http://schemas.openxmlformats.org/officeDocument/2006/relationships/hyperlink" Target="https://my.apps.factset.com/viewer/?_app_id=central_doc_viewer&amp;_dd2=%26f%3Dsld%26c%3Dtrue%26os%3D127406%26oe%3D127412&amp;_doc_docfn=U2FsdGVkX1/q+zcojqy6kfMSYua5KwGNiaJocgb1DuXB3IzWrOzpOWw7fqpPoZAtVMYTdGmJcawzlu6gJcdZQWZX2awyLrPqU9aNfOncRmo=&amp;center_on_screen=true&amp;float_window=true&amp;height=800&amp;positioning_strategy=center_on_screen&amp;width=950" TargetMode="External"/><Relationship Id="rId378" Type="http://schemas.openxmlformats.org/officeDocument/2006/relationships/hyperlink" Target="fdsup://factset/Doc%20Viewer%20Single?float_window=true&amp;positioning_strategy=center_on_screen&amp;_doc_docfn=U2FsdGVkX1+QmbA4jepSBJdaFHO9oSnOGhBNBakFmOSHZmBvJ7MlsL2s8e0Leb2BNpf5hrYpfxD8Bm/DMKO2Ja8OtdtpRJ/C5uQnbYiKh+U=&amp;_app_id=central_doc_viewer&amp;center_on_screen=true&amp;width=950&amp;height=800&amp;_dd2=%26f%3Dsld%26c%3Dtrue%26os%3D67400%26oe%3D67407" TargetMode="External"/><Relationship Id="rId403" Type="http://schemas.openxmlformats.org/officeDocument/2006/relationships/hyperlink" Target="fdsup://factset/Doc%20Viewer%20Single?float_window=true&amp;positioning_strategy=center_on_screen&amp;_doc_docfn=U2FsdGVkX1+t3Mq7wVdHavi9P6Q0jP0VM51T57zDvx0WrU23ZRibdF6WyhSdlxxnJ7XHbU4Qlz2I/z+aI3Oh7xunmAOVk9Ai7h5CUIguQis=&amp;_app_id=central_doc_viewer&amp;center_on_screen=true&amp;width=950&amp;height=800&amp;_dd2=%26f%3Dsld%26c%3Dtrue%26os%3D68481%26oe%3D68490" TargetMode="External"/><Relationship Id="rId6" Type="http://schemas.openxmlformats.org/officeDocument/2006/relationships/hyperlink" Target="https://my.apps.factset.com/viewer/?_app_id=central_doc_viewer&amp;_dd2=%26f%3Dsld%26c%3Dtrue%26os%3D101533%26oe%3D101542&amp;_doc_docfn=U2FsdGVkX19fthax7BoJwLVjoyLLJya9w5QaE7XeF4zb+Qn5zuKhNZdnAnQ5V6C8YesVQTtGV8OKuJ3dqwvyQ1aFXlwpbn+4b/TVKK6lU68=&amp;center_on_screen=true&amp;float_window=true&amp;height=800&amp;positioning_strategy=center_on_screen&amp;width=950" TargetMode="External"/><Relationship Id="rId238" Type="http://schemas.openxmlformats.org/officeDocument/2006/relationships/hyperlink" Target="https://my.apps.factset.com/viewer/?_app_id=central_doc_viewer&amp;_dd2=%26f%3Dsld%26c%3Dtrue%26os%3D35802%26oe%3D35811&amp;_doc_docfn=U2FsdGVkX1/kodRnL7U8Gdpa8g1BmMdEVfa5IElgGQHgv+aiWimpCzm8k0YFMB32kfUteq7aEEvGdcyorRmekYHLT+gDBazg6nD1U97bFYD2QdZsz9VF4aTZ7EhsAdpB&amp;center_on_screen=true&amp;float_window=true&amp;height=800&amp;positioning_strategy=center_on_screen&amp;width=950" TargetMode="External"/><Relationship Id="rId445" Type="http://schemas.openxmlformats.org/officeDocument/2006/relationships/hyperlink" Target="fdsup://factset/Doc%20Viewer%20Single?float_window=true&amp;positioning_strategy=center_on_screen&amp;_doc_docfn=U2FsdGVkX19+v3+d9fh+2VyNZYrLxE56cb8Cxd6OEs1b826zoDh1qNlboSDLYw5WgI8bi5dG5ow+LXm8RHBRat2ST5/l0b4+oZOX4zTvdVs=&amp;_app_id=central_doc_viewer&amp;center_on_screen=true&amp;width=950&amp;height=800&amp;_dd2=%26f%3Dsld%26c%3Dtrue%26os%3D65041%26oe%3D65048" TargetMode="External"/><Relationship Id="rId487" Type="http://schemas.openxmlformats.org/officeDocument/2006/relationships/hyperlink" Target="fdsup://factset/Doc%20Viewer%20Single?float_window=true&amp;positioning_strategy=center_on_screen&amp;_doc_docfn=U2FsdGVkX1/bSva1/Ufh6xjZbJpWpo8eczNFREj14b+pD9ILyi35QVZ5LnGGKklnbU2qDfBx0cjF9UDX0yFenwuBJ2/6m4j669jRoF11EHU=&amp;_app_id=central_doc_viewer&amp;center_on_screen=true&amp;width=950&amp;height=800&amp;_dd2=%26f%3Dsld%26c%3Dtrue%26os%3D74239%26oe%3D74245" TargetMode="External"/><Relationship Id="rId291" Type="http://schemas.openxmlformats.org/officeDocument/2006/relationships/hyperlink" Target="https://my.apps.factset.com/viewer/?_app_id=central_doc_viewer&amp;_dd2=%26f%3Dsld%26c%3Dtrue%26os%3D130320%26oe%3D130326&amp;_doc_docfn=U2FsdGVkX18Ik6jzlCzYll3khuFjoQ5JLkACpuLH/riA9iZXD/PfmcEodszA4MZq2SmavjU1xwf66G2/p/mM+AZ1k44Pt0QcNGsZNchr9TY=&amp;center_on_screen=true&amp;float_window=true&amp;height=800&amp;positioning_strategy=center_on_screen&amp;width=950" TargetMode="External"/><Relationship Id="rId305" Type="http://schemas.openxmlformats.org/officeDocument/2006/relationships/hyperlink" Target="fdsup://factset/Doc%20Viewer%20Single?float_window=true&amp;positioning_strategy=center_on_screen&amp;_doc_docfn=U2FsdGVkX18tbeHGgykkCOv5rzixcuFzzXHahLGGiJhzgjPgpVYwVRqCCfkYaWs4FCG43ddI4H83/CY7wGl8Zw==&amp;_app_id=central_doc_viewer&amp;center_on_screen=true&amp;width=950&amp;height=800&amp;_dd2=%26f%3Dsld%26c%3Dtrue%26os%3D37119%26oe%3D37128" TargetMode="External"/><Relationship Id="rId347" Type="http://schemas.openxmlformats.org/officeDocument/2006/relationships/hyperlink" Target="fdsup://factset/Doc%20Viewer%20Single?float_window=true&amp;positioning_strategy=center_on_screen&amp;_doc_docfn=U2FsdGVkX1+KAot5Owjfhf4xoXYw0b/Gj9KnD9cte64k/8KS75OyY08I7MLrcozNnK0j9q8ZrJ0LgzwK+5L4Xc0J0eyWdzgcO2DmtzzyU58=&amp;_app_id=central_doc_viewer&amp;center_on_screen=true&amp;width=950&amp;height=800&amp;_dd2=%26f%3Dsld%26c%3Dtrue%26os%3D68742%26oe%3D68748" TargetMode="External"/><Relationship Id="rId512" Type="http://schemas.openxmlformats.org/officeDocument/2006/relationships/hyperlink" Target="fdsup://factset/Doc%20Viewer%20Single?float_window=true&amp;positioning_strategy=center_on_screen&amp;_doc_docfn=U2FsdGVkX19pQqrCjaoptbIyO1c5el3dyIp4UyYMnQUwoZ4AMkIQJw3D15qdUCDdUi5bo90f5HeKfUslJ698vLVRqvuyDaZRDuXgJEG4cJU=&amp;_app_id=central_doc_viewer&amp;center_on_screen=true&amp;width=950&amp;height=800&amp;_dd2=%26f%3Dsld%26c%3Dtrue%26os%3D59467%26oe%3D59468" TargetMode="External"/><Relationship Id="rId44" Type="http://schemas.openxmlformats.org/officeDocument/2006/relationships/hyperlink" Target="https://my.apps.factset.com/viewer/?_app_id=central_doc_viewer&amp;_dd2=%26f%3Dsld%26c%3Dtrue%26os%3D103035%26oe%3D103041&amp;_doc_docfn=U2FsdGVkX18QMoED7TnPvcS1sIYSYJH7KWvHCnhWPTLOff9+96tjsImEYuh69wxJkb/f18ZY5IAPD4LxCVXbNh6cqHacq1u2Rm/UTbHlGAs=&amp;center_on_screen=true&amp;float_window=true&amp;height=800&amp;positioning_strategy=center_on_screen&amp;width=950" TargetMode="External"/><Relationship Id="rId86" Type="http://schemas.openxmlformats.org/officeDocument/2006/relationships/hyperlink" Target="https://my.apps.factset.com/viewer/?_app_id=central_doc_viewer&amp;_dd2=%26f%3Dsld%26c%3Dtrue%26os%3D107659%26oe%3D107660&amp;_doc_docfn=U2FsdGVkX1/o3TLgkYcBj68MczkVN2Q1xBihZbpZZv2Kx1FeCtgO8rwe/MFT1J/H+cph5Yo/Ybwtv9ivCKkXmoALYKuViabbnA/EXsD2fGI=&amp;center_on_screen=true&amp;float_window=true&amp;height=800&amp;positioning_strategy=center_on_screen&amp;width=950" TargetMode="External"/><Relationship Id="rId151" Type="http://schemas.openxmlformats.org/officeDocument/2006/relationships/hyperlink" Target="https://my.apps.factset.com/viewer/?_app_id=central_doc_viewer&amp;_dd2=%26f%3Dsld%26c%3Dtrue%26os%3D73727%26oe%3D73733&amp;_doc_docfn=U2FsdGVkX18wEYdrVmF1CEBJbVBnT04k5+vBrRQJmY3u/x7TF9BpqU7FnyfhPoN31DOMBsPM5nkhHo9TZxtx/A==&amp;center_on_screen=true&amp;float_window=true&amp;height=800&amp;positioning_strategy=center_on_screen&amp;width=950" TargetMode="External"/><Relationship Id="rId389" Type="http://schemas.openxmlformats.org/officeDocument/2006/relationships/hyperlink" Target="fdsup://factset/Doc%20Viewer%20Single?float_window=true&amp;positioning_strategy=center_on_screen&amp;_doc_docfn=U2FsdGVkX18+K5nZLVujLJ/vACoD5kDzpxnIXAAnZDM2pVDXd3amQ1i+iuHA+wCf7vTmxdkk8rVWLAmGqH7rZuYe6wOX+wlogEW+6PYktbo=&amp;_app_id=central_doc_viewer&amp;center_on_screen=true&amp;width=950&amp;height=800&amp;_dd2=%26f%3Dsld%26c%3Dtrue%26os%3D61436%26oe%3D61445" TargetMode="External"/><Relationship Id="rId554" Type="http://schemas.openxmlformats.org/officeDocument/2006/relationships/hyperlink" Target="fdsup://factset/Doc%20Viewer%20Single?float_window=true&amp;positioning_strategy=center_on_screen&amp;_doc_docfn=U2FsdGVkX19c66qgtEsGiKsgZwVZpGz6ls9xP1KnQvXK5IwjDh7D0zy2MabmgmPa5aab8RKaRO+tPPGGhjc1y4Mf60eXk0Z9gYvZpm55kfs=&amp;_app_id=central_doc_viewer&amp;center_on_screen=true&amp;width=950&amp;height=800&amp;_dd2=%26f%3Dsld%26c%3Dtrue%26os%3D40570%26oe%3D40576" TargetMode="External"/><Relationship Id="rId193" Type="http://schemas.openxmlformats.org/officeDocument/2006/relationships/hyperlink" Target="https://my.apps.factset.com/viewer/?_app_id=central_doc_viewer&amp;_dd2=%26f%3Dsld%26c%3Dtrue%26os%3D126824%26oe%3D126831&amp;_doc_docfn=U2FsdGVkX180Ojhj0DMMnFv4LSnu99xYXz2NFAUJbT1GXjGg3j197+8cm49HafY7uH3XoDOVLGyW4QgG+Wh2+bP+gMX2DqxWAVlKtGhOLTs=&amp;center_on_screen=true&amp;float_window=true&amp;height=800&amp;positioning_strategy=center_on_screen&amp;width=950" TargetMode="External"/><Relationship Id="rId207" Type="http://schemas.openxmlformats.org/officeDocument/2006/relationships/hyperlink" Target="https://my.apps.factset.com/viewer/?_app_id=central_doc_viewer&amp;_dd2=%26f%3Dsld%26c%3Dtrue%26os%3D119700%26oe%3D119711&amp;_doc_docfn=U2FsdGVkX18WGyoxXZm8gEdhia+eFf1z/6NKVkftB+PdNIOsJXWIE7b7ih/6ZQ8dK42R6jp3Xl5Tro37tlh36G+77hcPC6Pv8Jdnx/wBJbw=&amp;center_on_screen=true&amp;float_window=true&amp;height=800&amp;positioning_strategy=center_on_screen&amp;width=950" TargetMode="External"/><Relationship Id="rId249" Type="http://schemas.openxmlformats.org/officeDocument/2006/relationships/hyperlink" Target="https://my.apps.factset.com/viewer/?_app_id=central_doc_viewer&amp;_dd2=%26f%3Dsld%26c%3Dtrue%26os%3D52979%26oe%3D52987&amp;_doc_docfn=U2FsdGVkX185rEDvrZzR7u8GkUQtZDhY+S9oUY5o8u9duF5wmlnlxJD/r+FLcB0pSNA8LN7K4yQbQtmvISZ/Kyoq1Os6x7yyW071nPhzcj8=&amp;center_on_screen=true&amp;float_window=true&amp;height=800&amp;positioning_strategy=center_on_screen&amp;width=950" TargetMode="External"/><Relationship Id="rId414" Type="http://schemas.openxmlformats.org/officeDocument/2006/relationships/hyperlink" Target="fdsup://factset/Doc%20Viewer%20Single?float_window=true&amp;positioning_strategy=center_on_screen&amp;_doc_docfn=U2FsdGVkX1/oqDMTIFQoa8S2oGlAC8kYQHEHEAbGQDb0xU5tPVYCBTEG6JxNmrOIeChSq/QvccDZRFv4FNdG1Y5LAByEe5IfHdO7Qy8Ceeo=&amp;_app_id=central_doc_viewer&amp;center_on_screen=true&amp;width=950&amp;height=800&amp;_dd2=%26f%3Dsld%26c%3Dtrue%26os%3D67027%26oe%3D67033" TargetMode="External"/><Relationship Id="rId456" Type="http://schemas.openxmlformats.org/officeDocument/2006/relationships/hyperlink" Target="fdsup://factset/Doc%20Viewer%20Single?float_window=true&amp;positioning_strategy=center_on_screen&amp;_doc_docfn=U2FsdGVkX1+pQaMPKviwTFYCDocGczhRWPQBT6/3gnGfQmqSb7RJap371+j8XT69lStyHvcTui+VlKtlqQ71wZ8HANDY0DDAhTOUJlVEjDY=&amp;_app_id=central_doc_viewer&amp;center_on_screen=true&amp;width=950&amp;height=800&amp;_dd2=%26f%3Dsld%26c%3Dtrue%26os%3D71393%26oe%3D71400" TargetMode="External"/><Relationship Id="rId498" Type="http://schemas.openxmlformats.org/officeDocument/2006/relationships/hyperlink" Target="fdsup://factset/Doc%20Viewer%20Single?float_window=true&amp;positioning_strategy=center_on_screen&amp;_doc_docfn=U2FsdGVkX18wgcgqWbr6+L6MDVG5jNWBEx3mLSnhICOTmpfbLsmbQIW3rbtC3T/E2GQaMooZnPqdTQPo/Myk7+GuITdDsUyO3ijDL+E340Q=&amp;_app_id=central_doc_viewer&amp;center_on_screen=true&amp;width=950&amp;height=800&amp;_dd2=%26f%3Dsld%26c%3Dtrue%26os%3D53029%26oe%3D53035" TargetMode="External"/><Relationship Id="rId13" Type="http://schemas.openxmlformats.org/officeDocument/2006/relationships/hyperlink" Target="https://my.apps.factset.com/viewer/?_app_id=central_doc_viewer&amp;_dd2=%26f%3Dsld%26c%3Dtrue%26os%3D104509%26oe%3D104518&amp;_doc_docfn=U2FsdGVkX18wSm1hJnrDiQdw8ndsKZTQYm56a5bsb9VhAt4XpXsNG+isRpTbTFjMdamWP2kl7+aEeqgdrPBH6NQCRjJVif3aYyhaqa0lmR4=&amp;center_on_screen=true&amp;float_window=true&amp;height=800&amp;positioning_strategy=center_on_screen&amp;width=950" TargetMode="External"/><Relationship Id="rId109" Type="http://schemas.openxmlformats.org/officeDocument/2006/relationships/hyperlink" Target="https://my.apps.factset.com/viewer/?_app_id=central_doc_viewer&amp;_dd2=%26f%3Dsld%26c%3Dtrue%26os%3D60091%26oe%3D60097&amp;_doc_docfn=U2FsdGVkX1/hpWA553i3hnt7OZOKaIL7qpZiwGWPxlnxlbcNbQoSYQpokPKf/rIczMRLIf8UzN2cPvpSYkUgpA==&amp;center_on_screen=true&amp;float_window=true&amp;height=800&amp;positioning_strategy=center_on_screen&amp;width=950" TargetMode="External"/><Relationship Id="rId260" Type="http://schemas.openxmlformats.org/officeDocument/2006/relationships/hyperlink" Target="https://my.apps.factset.com/viewer/?_app_id=central_doc_viewer&amp;_dd2=%26f%3Dsld%26c%3Dtrue%26os%3D135383%26oe%3D135389&amp;_doc_docfn=U2FsdGVkX1+zEI+enj925XAOVO9U5ZWsfWoyWfHoxhQ8/IUFR/rhZqQBaqIfF6zkB5XzZqVlzcblyiLXKJZDAkU+zupy95lEZihIxKt4SJo=&amp;center_on_screen=true&amp;float_window=true&amp;height=800&amp;positioning_strategy=center_on_screen&amp;width=950" TargetMode="External"/><Relationship Id="rId316" Type="http://schemas.openxmlformats.org/officeDocument/2006/relationships/hyperlink" Target="fdsup://factset/Doc%20Viewer%20Single?float_window=true&amp;positioning_strategy=center_on_screen&amp;_doc_docfn=U2FsdGVkX18Rk82Z2/aWRjQz9Sfo67JchkH8wGJ7eycN1HiWLiwG9oKFFDkutCfZgaKwz0sZonjhCpcG3CTPIw==&amp;_app_id=central_doc_viewer&amp;center_on_screen=true&amp;width=950&amp;height=800&amp;_dd2=%26f%3Dsld%26c%3Dtrue%26os%3D32480%26oe%3D32486" TargetMode="External"/><Relationship Id="rId523" Type="http://schemas.openxmlformats.org/officeDocument/2006/relationships/hyperlink" Target="fdsup://factset/Doc%20Viewer%20Single?float_window=true&amp;positioning_strategy=center_on_screen&amp;_doc_docfn=U2FsdGVkX1/Cb+Rh1bVis0P4aA4wRfN9gpNLGDpwZXXR8axvZfp7PIl1+IXkvH6ICYPP3NgWCFjxluNOxy0KMKWFj+y5cAVOswdvxIuw+EI=&amp;_app_id=central_doc_viewer&amp;center_on_screen=true&amp;width=950&amp;height=800&amp;_dd2=%26f%3Dsld%26c%3Dtrue%26os%3D65671%26oe%3D65677" TargetMode="External"/><Relationship Id="rId55" Type="http://schemas.openxmlformats.org/officeDocument/2006/relationships/hyperlink" Target="https://my.apps.factset.com/viewer/?_app_id=central_doc_viewer&amp;_dd2=%26f%3Dsld%26c%3Dtrue%26os%3D107615%26oe%3D107621&amp;_doc_docfn=U2FsdGVkX1+ih70WZgS12r6/eW9zPGs8TiQDwmH43qkjt95ORapLcYoUF0E+1QsHuqj38G2olPMitz7fdvTDX11rwZhvTtvyiGQRUojs7pg=&amp;center_on_screen=true&amp;float_window=true&amp;height=800&amp;positioning_strategy=center_on_screen&amp;width=950" TargetMode="External"/><Relationship Id="rId97" Type="http://schemas.openxmlformats.org/officeDocument/2006/relationships/hyperlink" Target="https://my.apps.factset.com/viewer/?_app_id=central_doc_viewer&amp;_dd2=%26f%3Dsld%26c%3Dtrue%26os%3D107644%26oe%3D107649&amp;_doc_docfn=U2FsdGVkX19jp3QtZZZ5T+4uN4PMaCp02qz1bikgoA0HVo+pTrOejiad2VWGDSUZeW1PI+XOECiA61L1nfwcVF/sqLtg7ydLoEu7GT3e0D4=&amp;center_on_screen=true&amp;float_window=true&amp;height=800&amp;positioning_strategy=center_on_screen&amp;width=950" TargetMode="External"/><Relationship Id="rId120" Type="http://schemas.openxmlformats.org/officeDocument/2006/relationships/hyperlink" Target="https://my.apps.factset.com/viewer/?_app_id=central_doc_viewer&amp;_dd2=%26f%3Dsld%26c%3Dtrue%26os%3D109581%26oe%3D109587&amp;_doc_docfn=U2FsdGVkX1/yrRS132qQhFIQYjRhxdi1kJbQeqvEtOlKyovCWzi8HotO1twrJ9Alw7c3oCT9CGt13QXAZPJr7CtfPTLdLTtaMpgG7b3/I9I=&amp;center_on_screen=true&amp;float_window=true&amp;height=800&amp;positioning_strategy=center_on_screen&amp;width=950" TargetMode="External"/><Relationship Id="rId358" Type="http://schemas.openxmlformats.org/officeDocument/2006/relationships/hyperlink" Target="fdsup://factset/Doc%20Viewer%20Single?float_window=true&amp;positioning_strategy=center_on_screen&amp;_doc_docfn=U2FsdGVkX1+cx9IOOlJGPGX0N5gJ68kIQGDTD15iyMkd0td50gtr3CkbYmgD4rq1GJ04aIUNhMtdi0LFHOjCHquF/5iLeJq1LmzrvXfUT9k=&amp;_app_id=central_doc_viewer&amp;center_on_screen=true&amp;width=950&amp;height=800&amp;_dd2=%26f%3Dsld%26c%3Dtrue%26os%3D57626%26oe%3D57635" TargetMode="External"/><Relationship Id="rId565" Type="http://schemas.openxmlformats.org/officeDocument/2006/relationships/hyperlink" Target="fdsup://factset/Doc%20Viewer%20Single?float_window=true&amp;positioning_strategy=center_on_screen&amp;_doc_docfn=U2FsdGVkX18HEwbjoyBElS4CuXCi9TRyUBnHNkdLmzxjVmVrjeX+yQYc+L9GWgl9m97usx15d26TYpV6Iga14qiesb6uWYXwXJIsIVaGFC1VbNr1flFVtTbdUef1GGk9hskXVIypDztWug8O2GAgCw==&amp;_app_id=central_doc_viewer&amp;center_on_screen=true&amp;width=950&amp;height=800&amp;_dd2=%26brh%3Dfalse" TargetMode="External"/><Relationship Id="rId162" Type="http://schemas.openxmlformats.org/officeDocument/2006/relationships/hyperlink" Target="https://my.apps.factset.com/viewer/?_app_id=central_doc_viewer&amp;_dd2=%26f%3Dsld%26c%3Dtrue%26os%3D115139%26oe%3D115149&amp;_doc_docfn=U2FsdGVkX18LRzdKrDOmtvS2Awibzo1GjtWikQRg+09ExuCzsUilkXSP1/32vE65yd6nuY79gCGp0LaZxx8ot1oGBE69txF2IeCNPzmzqEE=&amp;center_on_screen=true&amp;float_window=true&amp;height=800&amp;positioning_strategy=center_on_screen&amp;width=950" TargetMode="External"/><Relationship Id="rId218" Type="http://schemas.openxmlformats.org/officeDocument/2006/relationships/hyperlink" Target="https://my.apps.factset.com/viewer/?_app_id=central_doc_viewer&amp;_dd2=%26f%3Dsld%26c%3Dtrue%26os%3D122178%26oe%3D122187&amp;_doc_docfn=U2FsdGVkX19OqDTZXcyQdGCH8ufzf51YRVlbvtr8oEPQRStu6/z1FdPZB9n2dfkcvE8e5xlDkc1z2dztXhjs/np8G54AKXYmpmMZ+l1U/Mc=&amp;center_on_screen=true&amp;float_window=true&amp;height=800&amp;positioning_strategy=center_on_screen&amp;width=950" TargetMode="External"/><Relationship Id="rId425" Type="http://schemas.openxmlformats.org/officeDocument/2006/relationships/hyperlink" Target="fdsup://factset/Doc%20Viewer%20Single?float_window=true&amp;positioning_strategy=center_on_screen&amp;_doc_docfn=U2FsdGVkX1/eT+pzQ+Nl73zGE+j8j2DNHuHiBumEETgPCnM61j1ATMER2Qo/cV5Ho33IqwcI7tZhvuZHs0kwB8AdgFlAda/dYda/gv6c9j0=&amp;_app_id=central_doc_viewer&amp;center_on_screen=true&amp;width=950&amp;height=800&amp;_dd2=%26f%3Dsld%26c%3Dtrue%26os%3D55719%26oe%3D55727" TargetMode="External"/><Relationship Id="rId467" Type="http://schemas.openxmlformats.org/officeDocument/2006/relationships/hyperlink" Target="fdsup://factset/Doc%20Viewer%20Single?float_window=true&amp;positioning_strategy=center_on_screen&amp;_doc_docfn=U2FsdGVkX1/slxrUrNNw8kZE2MY86mJ0qO19wZDi7oqn516gUYcdwRIOFRgsmc044gzNQd2B1ZLtIp33CptY1qMfOJiXdQ3IKRJ6Osc97oE=&amp;_app_id=central_doc_viewer&amp;center_on_screen=true&amp;width=950&amp;height=800&amp;_dd2=%26f%3Dsld%26c%3Dtrue%26os%3D64445%26oe%3D64452" TargetMode="External"/><Relationship Id="rId271" Type="http://schemas.openxmlformats.org/officeDocument/2006/relationships/hyperlink" Target="https://my.apps.factset.com/viewer/?_app_id=central_doc_viewer&amp;_dd2=%26f%3Dsld%26c%3Dtrue%26os%3D127265%26oe%3D127271&amp;_doc_docfn=U2FsdGVkX19Y6fSosg+prkDFVfELZYBXxyMhyEKRT6D26ZniRrLElEy1hrEP2crW7Bk08H50xsfYU4Lve23Ny/shJvaRhV6Fh9mZYYQ4yD4=&amp;center_on_screen=true&amp;float_window=true&amp;height=800&amp;positioning_strategy=center_on_screen&amp;width=950" TargetMode="External"/><Relationship Id="rId24" Type="http://schemas.openxmlformats.org/officeDocument/2006/relationships/hyperlink" Target="https://my.apps.factset.com/viewer/?_app_id=central_doc_viewer&amp;_dd2=%26f%3Dsld%26c%3Dtrue%26os%3D102177%26oe%3D102184&amp;_doc_docfn=U2FsdGVkX18wSaM5IwEe1RYcD3bOBH6GpppeUAVJHo8SykH1QjyMi+ctK3z+leQgZ4/mnOXHmKuH1wf3mubCCYD1Bqaqa2Nba5B0W1SxKs8=&amp;center_on_screen=true&amp;float_window=true&amp;height=800&amp;positioning_strategy=center_on_screen&amp;width=950" TargetMode="External"/><Relationship Id="rId66" Type="http://schemas.openxmlformats.org/officeDocument/2006/relationships/hyperlink" Target="https://my.apps.factset.com/viewer/?_app_id=central_doc_viewer&amp;_dd2=%26f%3Dsld%26c%3Dtrue%26os%3D103731%26oe%3D103738&amp;_doc_docfn=U2FsdGVkX18vADLKypg/3Ynp7CfOixPbhm+/5qrVmsbousxgxssfOYxGS+UUy1q6FFE/DqmxziK+9aga+qemjwHnan+2Ci+1R3v8/KLGwTM=&amp;center_on_screen=true&amp;float_window=true&amp;height=800&amp;positioning_strategy=center_on_screen&amp;width=950" TargetMode="External"/><Relationship Id="rId131" Type="http://schemas.openxmlformats.org/officeDocument/2006/relationships/hyperlink" Target="https://my.apps.factset.com/viewer/?_app_id=central_doc_viewer&amp;_dd2=%26f%3Dsld%26c%3Dtrue%26os%3D111367%26oe%3D111375&amp;_doc_docfn=U2FsdGVkX1/7j1Rey2LUAFTlhYcRbipw408/o7Sr60qllWPZAn0P5PWcH9QQIyJ0PMJb1DI+ak7yI8YdVX9AN7W9LR3+mEBR9RtpyYR0+nw=&amp;center_on_screen=true&amp;float_window=true&amp;height=800&amp;positioning_strategy=center_on_screen&amp;width=950" TargetMode="External"/><Relationship Id="rId327" Type="http://schemas.openxmlformats.org/officeDocument/2006/relationships/hyperlink" Target="fdsup://factset/Doc%20Viewer%20Single?float_window=true&amp;positioning_strategy=center_on_screen&amp;_doc_docfn=U2FsdGVkX19r66k59IHz5IGzneOvEx1TX8KKorIk4ZkFlSWEUah3UW00P36EcV2jIDD7xdVs/gvbbI7qObJnzXTsMdBoMXifAvVO2AFxim0=&amp;_app_id=central_doc_viewer&amp;center_on_screen=true&amp;width=950&amp;height=800&amp;_dd2=%26f%3Dsld%26c%3Dtrue%26os%3D58854%26oe%3D58859" TargetMode="External"/><Relationship Id="rId369" Type="http://schemas.openxmlformats.org/officeDocument/2006/relationships/hyperlink" Target="fdsup://factset/Doc%20Viewer%20Single?float_window=true&amp;positioning_strategy=center_on_screen&amp;_doc_docfn=U2FsdGVkX19PExTCCRiLh05aa6nwtaL5FgqkO8pDN64s90fd59zSqVr1XnuzEFV1GHBfsMHbRvFZ9hfiFi33PW8UaR/VdJhVFfM2dPC82Z0=&amp;_app_id=central_doc_viewer&amp;center_on_screen=true&amp;width=950&amp;height=800&amp;_dd2=%26f%3Dsld%26c%3Dtrue%26os%3D69874%26oe%3D69883" TargetMode="External"/><Relationship Id="rId534" Type="http://schemas.openxmlformats.org/officeDocument/2006/relationships/hyperlink" Target="fdsup://factset/Doc%20Viewer%20Single?float_window=true&amp;positioning_strategy=center_on_screen&amp;_doc_docfn=U2FsdGVkX18FKsRH7YPL+LuJl28YvUwH+/ZM0CkmwGcmFHJ6AVOuDBd6QuFL9i0vC/EAjCXlcuumKz8HBU9EyXGnr6SW9rGGfHK51RWguHI=&amp;_app_id=central_doc_viewer&amp;center_on_screen=true&amp;width=950&amp;height=800&amp;_dd2=%26f%3Dsld%26c%3Dtrue%26os%3D32104%26oe%3D32111" TargetMode="External"/><Relationship Id="rId576" Type="http://schemas.openxmlformats.org/officeDocument/2006/relationships/hyperlink" Target="fdsup://factset/Doc%20Viewer%20Single?float_window=true&amp;positioning_strategy=center_on_screen&amp;_doc_docfn=U2FsdGVkX19f3pN/fVHSiAdU2/Eift0hLOKCyh7Ya6U7MW0TfoSatAmY+rLCrFv1j0ZP5toMP70HyUO6ZWyV+kCjJuUKzP0UqFcBjo4Nw2IhkaoY6EBh3Bwm/28dRItcpFZGNU6pDW2ylY+tzm2WcA==&amp;_app_id=central_doc_viewer&amp;center_on_screen=true&amp;width=950&amp;height=800&amp;_dd2=%26brh%3Dfalse" TargetMode="External"/><Relationship Id="rId173" Type="http://schemas.openxmlformats.org/officeDocument/2006/relationships/hyperlink" Target="https://my.apps.factset.com/viewer/?_app_id=central_doc_viewer&amp;_dd2=%26f%3Dsld%26c%3Dtrue%26os%3D120462%26oe%3D120473&amp;_doc_docfn=U2FsdGVkX180pL8Yzh4X0GudS+kA29qiFA6NqpAEkI06fnVlB9Dt7I8yEcKXAI+OPmQujkx1b39gQ8IBWIdXy+IY05B2HDyecmHG2lBrQUo=&amp;center_on_screen=true&amp;float_window=true&amp;height=800&amp;positioning_strategy=center_on_screen&amp;width=950" TargetMode="External"/><Relationship Id="rId229" Type="http://schemas.openxmlformats.org/officeDocument/2006/relationships/hyperlink" Target="https://my.apps.factset.com/viewer/?_app_id=central_doc_viewer&amp;_dd2=%26f%3Dsld%26c%3Dtrue%26os%3D122091%26oe%3D122098&amp;_doc_docfn=U2FsdGVkX19nnv7R00eGbeSSQjtvQn9045gEpA1EHWsBK95kq1umUcSj92c+LsB0x01FDDf1Ce0dZbUSvCzkqBtmJP6o7uStcX2l9UviPVE=&amp;center_on_screen=true&amp;float_window=true&amp;height=800&amp;positioning_strategy=center_on_screen&amp;width=950" TargetMode="External"/><Relationship Id="rId380" Type="http://schemas.openxmlformats.org/officeDocument/2006/relationships/hyperlink" Target="fdsup://factset/Doc%20Viewer%20Single?float_window=true&amp;positioning_strategy=center_on_screen&amp;_doc_docfn=U2FsdGVkX1/EXIR/77fEG5Odglk4MTLsVw9NvTAMIM/UOl3iWcFPSDrf2V4nH2LbMihjuTBMQRaH2lzk8Iur79eoyFsucRqSYmf76sKDMig=&amp;_app_id=central_doc_viewer&amp;center_on_screen=true&amp;width=950&amp;height=800&amp;_dd2=%26f%3Dsld%26c%3Dtrue%26os%3D68420%26oe%3D68426" TargetMode="External"/><Relationship Id="rId436" Type="http://schemas.openxmlformats.org/officeDocument/2006/relationships/hyperlink" Target="fdsup://factset/Doc%20Viewer%20Single?float_window=true&amp;positioning_strategy=center_on_screen&amp;_doc_docfn=U2FsdGVkX1+gQgn+uosxIsV0vOWPdHdChyDL55gplL7ezwiJbl46rL137iUhXX4o5vjATd5lp3fIt3DpeO4yjzED1UGCBy+YNkStpzcY/d0=&amp;_app_id=central_doc_viewer&amp;center_on_screen=true&amp;width=950&amp;height=800&amp;_dd2=%26f%3Dsld%26c%3Dtrue%26os%3D72401%26oe%3D72412" TargetMode="External"/><Relationship Id="rId240" Type="http://schemas.openxmlformats.org/officeDocument/2006/relationships/hyperlink" Target="https://my.apps.factset.com/viewer/?_app_id=central_doc_viewer&amp;_dd2=%26f%3Dsld%26c%3Dtrue%26os%3D68037%26oe%3D68046&amp;_doc_docfn=U2FsdGVkX19nXZ1qMZHqZreyUGNd9RTYXq/Aj7GwbZDa/rRqbg/AmpiskrEUTeo7zdXu4Iv89eKOZ7uxsNxSfU2yYDaByh87aHyW0IBQD1o=&amp;center_on_screen=true&amp;float_window=true&amp;height=800&amp;positioning_strategy=center_on_screen&amp;width=950" TargetMode="External"/><Relationship Id="rId478" Type="http://schemas.openxmlformats.org/officeDocument/2006/relationships/hyperlink" Target="fdsup://factset/Doc%20Viewer%20Single?float_window=true&amp;positioning_strategy=center_on_screen&amp;_doc_docfn=U2FsdGVkX1+cNP85eEpengcpjBckWvyXfYhvGvIbyqMI0fAjMVqGHuN9ez8RmTgOUyWoDgm5n55Pr3EUbFJzVQ97/S3UOl98i0VBCHQOxWA=&amp;_app_id=central_doc_viewer&amp;center_on_screen=true&amp;width=950&amp;height=800&amp;_dd2=%26f%3Dsld%26c%3Dtrue%26os%3D68986%26oe%3D68989" TargetMode="External"/><Relationship Id="rId35" Type="http://schemas.openxmlformats.org/officeDocument/2006/relationships/hyperlink" Target="https://my.apps.factset.com/viewer/?_app_id=central_doc_viewer&amp;_dd2=%26f%3Dsld%26c%3Dtrue%26os%3D48182%26oe%3D48188&amp;_doc_docfn=U2FsdGVkX1/aVL/zcgH2PM3ZOXTPpPqMtibQQ0Rj0GRZrS2o4iy5/qFcAV/CjIxma5YPFX3CQSvqQh6ViBY6Uw==&amp;center_on_screen=true&amp;float_window=true&amp;height=800&amp;positioning_strategy=center_on_screen&amp;width=950" TargetMode="External"/><Relationship Id="rId77" Type="http://schemas.openxmlformats.org/officeDocument/2006/relationships/hyperlink" Target="https://my.apps.factset.com/viewer/?_app_id=central_doc_viewer&amp;_dd2=%26f%3Dsld%26c%3Dtrue%26os%3D55575%26oe%3D55583&amp;_doc_docfn=U2FsdGVkX1/MafcNlsnbtiuYl/A4dVo0v3EJzGfArgxdkaOFcYD018sDT1GifclwTeZ/n8su16p6aovHvqeYzA==&amp;center_on_screen=true&amp;float_window=true&amp;height=800&amp;positioning_strategy=center_on_screen&amp;width=950" TargetMode="External"/><Relationship Id="rId100" Type="http://schemas.openxmlformats.org/officeDocument/2006/relationships/hyperlink" Target="https://my.apps.factset.com/viewer/?_app_id=central_doc_viewer&amp;_dd2=%26f%3Dsld%26c%3Dtrue%26os%3D111154%26oe%3D111157&amp;_doc_docfn=U2FsdGVkX19Mdq98iMcA6TkW3wzN9Gp3xrNM4fl3MmZEIyf6qvWH2NcFkxjmYfOKTH640t8foJYmJC+EwL/vZ7fxEcAiT+rO9sluX9yq7R8=&amp;center_on_screen=true&amp;float_window=true&amp;height=800&amp;positioning_strategy=center_on_screen&amp;width=950" TargetMode="External"/><Relationship Id="rId282" Type="http://schemas.openxmlformats.org/officeDocument/2006/relationships/hyperlink" Target="https://my.apps.factset.com/viewer/?_app_id=central_doc_viewer&amp;_dd2=%26f%3Dsld%26c%3Dtrue%26os%3D99637%26oe%3D99641&amp;_doc_docfn=U2FsdGVkX18naZPLkfcjob1mlIQ3JNgsWL/ne6vSea+3YZMRvzID24ZM+nqGp6QhzJkZNLVrL/vMCXe4nGBi79qSBcZ4cH8IcFlwRrZ7nt4=&amp;center_on_screen=true&amp;float_window=true&amp;height=800&amp;positioning_strategy=center_on_screen&amp;width=950" TargetMode="External"/><Relationship Id="rId338" Type="http://schemas.openxmlformats.org/officeDocument/2006/relationships/hyperlink" Target="fdsup://factset/Doc%20Viewer%20Single?float_window=true&amp;positioning_strategy=center_on_screen&amp;_doc_docfn=U2FsdGVkX1+yZSuO4plZMw4D6gkM1umJ+ZRqBNMx5+5Z7F+Ql1fqrvW3bzNQkv0srDxHZVfRxj5rEYdfbC9BbFvCYjeix2DA/wUwrnj90fM=&amp;_app_id=central_doc_viewer&amp;center_on_screen=true&amp;width=950&amp;height=800&amp;_dd2=%26f%3Dsld%26c%3Dtrue%26os%3D63842%26oe%3D63848" TargetMode="External"/><Relationship Id="rId503" Type="http://schemas.openxmlformats.org/officeDocument/2006/relationships/hyperlink" Target="fdsup://factset/Doc%20Viewer%20Single?float_window=true&amp;positioning_strategy=center_on_screen&amp;_doc_docfn=U2FsdGVkX18YNPu5jrp1J9MN+oFAzkgGGYMHRWh339Z2eQuGk3kHbTVm5mD+mlik4Ii+KgoXzDL1MxjoCIkE2XEbA/n+DvJTCsqxbOxO8WA=&amp;_app_id=central_doc_viewer&amp;center_on_screen=true&amp;width=950&amp;height=800&amp;_dd2=%26f%3Dsld%26c%3Dtrue%26os%3D55434%26oe%3D55441" TargetMode="External"/><Relationship Id="rId545" Type="http://schemas.openxmlformats.org/officeDocument/2006/relationships/hyperlink" Target="fdsup://factset/Doc%20Viewer%20Single?float_window=true&amp;positioning_strategy=center_on_screen&amp;_doc_docfn=U2FsdGVkX1/woMsmo3ZdH94n2gQewxXXPdbgXibV2VAWuEW/3MjMkJHZ1RL1jtFurTHhcZJ9UTKdOOSr8F2OUppXmi1cK/iUbCLi0wAmM4Y=&amp;_app_id=central_doc_viewer&amp;center_on_screen=true&amp;width=950&amp;height=800&amp;_dd2=%26f%3Dsld%26c%3Dtrue%26os%3D34792%26oe%3D34798" TargetMode="External"/><Relationship Id="rId8" Type="http://schemas.openxmlformats.org/officeDocument/2006/relationships/hyperlink" Target="https://my.apps.factset.com/viewer/?_app_id=central_doc_viewer&amp;_dd2=%26f%3Dsld%26c%3Dtrue%26os%3D101821%26oe%3D101832&amp;_doc_docfn=U2FsdGVkX1/r4e1SojlTcH31HXzgzgxQUQSH+7KhvTZeEawK6jFZ6RWd9e2mlJUYvUTYHJ4OJwInuVEW30fIkzdBwXoH8ktYD2EfNUFtYmA=&amp;center_on_screen=true&amp;float_window=true&amp;height=800&amp;positioning_strategy=center_on_screen&amp;width=950" TargetMode="External"/><Relationship Id="rId142" Type="http://schemas.openxmlformats.org/officeDocument/2006/relationships/hyperlink" Target="https://my.apps.factset.com/viewer/?_app_id=central_doc_viewer&amp;_dd2=%26f%3Dsld%26c%3Dtrue%26os%3D114136%26oe%3D114144&amp;_doc_docfn=U2FsdGVkX1+Duk+HGwaXGonoicUT1fb850OP8cItUq+hz6xrOUcnrloHT5uVSUKUitOKk3lMXXoe258p5635MxgaoyE9124vsN20YM7vGuQ=&amp;center_on_screen=true&amp;float_window=true&amp;height=800&amp;positioning_strategy=center_on_screen&amp;width=950" TargetMode="External"/><Relationship Id="rId184" Type="http://schemas.openxmlformats.org/officeDocument/2006/relationships/hyperlink" Target="https://my.apps.factset.com/viewer/?_app_id=central_doc_viewer&amp;_dd2=%26f%3Dsld%26c%3Dtrue%26os%3D131796%26oe%3D131806&amp;_doc_docfn=U2FsdGVkX1/Tl3TrwUd+6PBOuqsl9tYYZTWl8/5NJZyx9Fr+9T3pFiEntEBYfXS1DZYsXLtrUnWfMlw20fLS7AUE8pnwzusbvZvkOEifNB0=&amp;center_on_screen=true&amp;float_window=true&amp;height=800&amp;positioning_strategy=center_on_screen&amp;width=950" TargetMode="External"/><Relationship Id="rId391" Type="http://schemas.openxmlformats.org/officeDocument/2006/relationships/hyperlink" Target="fdsup://factset/Doc%20Viewer%20Single?float_window=true&amp;positioning_strategy=center_on_screen&amp;_doc_docfn=U2FsdGVkX1+tYdv4RdUkUYG+dUBGx/I1DxwqbahdPqwID+vLuhYEnu13WWCKbAJIVGUfQt6yltnLdq7J0hk0B3aifQfpeBAmiCeo/G4K12k=&amp;_app_id=central_doc_viewer&amp;center_on_screen=true&amp;width=950&amp;height=800&amp;_dd2=%26f%3Dsld%26c%3Dtrue%26os%3D55731%26oe%3D55740" TargetMode="External"/><Relationship Id="rId405" Type="http://schemas.openxmlformats.org/officeDocument/2006/relationships/hyperlink" Target="fdsup://factset/Doc%20Viewer%20Single?float_window=true&amp;positioning_strategy=center_on_screen&amp;_doc_docfn=U2FsdGVkX1+9FaG7RxxOEa2+0C5KE9+gt5sLAthkJpTAJzWTQrhpnjZw7FdFv1CwIL40hNPFDU98p6ZR0G7NBTesuvS474linh0fbjt2bqI=&amp;_app_id=central_doc_viewer&amp;center_on_screen=true&amp;width=950&amp;height=800&amp;_dd2=%26f%3Dsld%26c%3Dtrue%26os%3D62169%26oe%3D62176" TargetMode="External"/><Relationship Id="rId447" Type="http://schemas.openxmlformats.org/officeDocument/2006/relationships/hyperlink" Target="fdsup://factset/Doc%20Viewer%20Single?float_window=true&amp;positioning_strategy=center_on_screen&amp;_doc_docfn=U2FsdGVkX19qWavgTwwNl5qD/ObRBxcr1vRTsAsngIaXZdoNPaDKhliLUaz1a4ZDwjItpCj1FfQtRw3GyrtJEvXN9tzM0GWaK1ek25VfLIA=&amp;_app_id=central_doc_viewer&amp;center_on_screen=true&amp;width=950&amp;height=800&amp;_dd2=%26f%3Dsld%26c%3Dtrue%26os%3D66493%26oe%3D66499" TargetMode="External"/><Relationship Id="rId251" Type="http://schemas.openxmlformats.org/officeDocument/2006/relationships/hyperlink" Target="https://my.apps.factset.com/viewer/?_app_id=central_doc_viewer&amp;_dd2=%26f%3Dsld%26c%3Dtrue%26os%3D124929%26oe%3D124933&amp;_doc_docfn=U2FsdGVkX1+xb/krXC2Dnkuc/vTWELmOn64ImO+CCDf5naraWlAOjANXaVcurCay8WcJv/T2wRPh2PHCX/u8VTKsRK5OUjt3cyw37sZx3iA=&amp;center_on_screen=true&amp;float_window=true&amp;height=800&amp;positioning_strategy=center_on_screen&amp;width=950" TargetMode="External"/><Relationship Id="rId489" Type="http://schemas.openxmlformats.org/officeDocument/2006/relationships/hyperlink" Target="fdsup://factset/Doc%20Viewer%20Single?float_window=true&amp;positioning_strategy=center_on_screen&amp;_doc_docfn=U2FsdGVkX18hNdOifGCRsLPCBlYZWB9Tha8Zz5tkgIDm3W0Xrjxn3LgvyFE1q9pfQc0Y1pM5OaXKCR3wq0dV7zCwStwbqUj4hKdIF8K9/08=&amp;_app_id=central_doc_viewer&amp;center_on_screen=true&amp;width=950&amp;height=800&amp;_dd2=%26f%3Dsld%26c%3Dtrue%26os%3D75282%26oe%3D75289" TargetMode="External"/><Relationship Id="rId46" Type="http://schemas.openxmlformats.org/officeDocument/2006/relationships/hyperlink" Target="https://my.apps.factset.com/viewer/?_app_id=central_doc_viewer&amp;_dd2=%26f%3Dsld%26c%3Dtrue%26os%3D104715%26oe%3D104721&amp;_doc_docfn=U2FsdGVkX18T4RVmNAiG0WKYbO+QZPF+d98sl0qs6M3oHNg63yZUF9d5PajxdTPkEVGwsAlGskg07nRr3kv2q1Dhfj401QY50Kf5jhkrsWM=&amp;center_on_screen=true&amp;float_window=true&amp;height=800&amp;positioning_strategy=center_on_screen&amp;width=950" TargetMode="External"/><Relationship Id="rId293" Type="http://schemas.openxmlformats.org/officeDocument/2006/relationships/hyperlink" Target="fdsup://factset/Doc%20Viewer%20Single?float_window=true&amp;positioning_strategy=center_on_screen&amp;_doc_docfn=U2FsdGVkX1+6WmUSUl3KrWoYh1JINl4xxd4SVfpimvEtW4VugGD3509KpNPNuJKgz5QHPuS77Gjz2EYTSZAj5A==&amp;_app_id=central_doc_viewer&amp;center_on_screen=true&amp;width=950&amp;height=800&amp;_dd2=%26f%3Dsld%26c%3Dtrue%26os%3D24823%26oe%3D24832" TargetMode="External"/><Relationship Id="rId307" Type="http://schemas.openxmlformats.org/officeDocument/2006/relationships/hyperlink" Target="fdsup://factset/Doc%20Viewer%20Single?float_window=true&amp;positioning_strategy=center_on_screen&amp;_doc_docfn=U2FsdGVkX18EkvmqdVS6+3fcgD9bUFJLeQlp4ryZJbNtMMEJ4QdRm0+Y33t6rgxcvw2XjFXnVeJv6l8ht8fzpQ==&amp;_app_id=central_doc_viewer&amp;center_on_screen=true&amp;width=950&amp;height=800&amp;_dd2=%26f%3Dsld%26c%3Dtrue%26os%3D30995%26oe%3D31002" TargetMode="External"/><Relationship Id="rId349" Type="http://schemas.openxmlformats.org/officeDocument/2006/relationships/hyperlink" Target="fdsup://factset/Doc%20Viewer%20Single?float_window=true&amp;positioning_strategy=center_on_screen&amp;_doc_docfn=U2FsdGVkX1+yPEMMozXErrA4G1ngp3w3kDwid7y1aB41LHJtsMjjMK/tEDEnsZAUCFiaaPqaRvEpFOHubd6o+3hGDNWq3SXpa2/uTevPdVM=&amp;_app_id=central_doc_viewer&amp;center_on_screen=true&amp;width=950&amp;height=800&amp;_dd2=%26f%3Dsld%26c%3Dtrue%26os%3D73473%26oe%3D73482" TargetMode="External"/><Relationship Id="rId514" Type="http://schemas.openxmlformats.org/officeDocument/2006/relationships/hyperlink" Target="fdsup://factset/Doc%20Viewer%20Single?float_window=true&amp;positioning_strategy=center_on_screen&amp;_doc_docfn=U2FsdGVkX1+kedJtpLmZvy63xurTwN6EJQ7y6J/h5q9y4YtFfmy3gY61Earz1a/i8IUI7apjKCktC90+nHamcllyjmibAWP7e7uOlAEsVJ4=&amp;_app_id=central_doc_viewer&amp;center_on_screen=true&amp;width=950&amp;height=800&amp;_dd2=%26f%3Dsld%26c%3Dtrue%26os%3D60418%26oe%3D60425" TargetMode="External"/><Relationship Id="rId556" Type="http://schemas.openxmlformats.org/officeDocument/2006/relationships/hyperlink" Target="fdsup://factset/Doc%20Viewer%20Single?float_window=true&amp;positioning_strategy=center_on_screen&amp;_doc_docfn=U2FsdGVkX19MujrqyfLtbKnk1iXATtqVaNULeUwc4y+/HWyF8I3pCTPSeAml5DlsN2UTbjxhikUEDoFbUV5pa8YdcxhnjDW2tsJYn8wDE2g=&amp;_app_id=central_doc_viewer&amp;center_on_screen=true&amp;width=950&amp;height=800&amp;_dd2=%26f%3Dsld%26c%3Dtrue%26os%3D41635%26oe%3D41642" TargetMode="External"/><Relationship Id="rId88" Type="http://schemas.openxmlformats.org/officeDocument/2006/relationships/hyperlink" Target="https://my.apps.factset.com/viewer/?_app_id=central_doc_viewer&amp;_dd2=%26f%3Dsld%26c%3Dtrue%26os%3D110232%26oe%3D110233&amp;_doc_docfn=U2FsdGVkX1/0787he1Qcd2LaaBfXKFqe+X1KTe+JX8TGygW2F9WMAChhddaDmMuhb7XRSLEVxHOKw6JG934y+aYZ8vK0TZhxDwbr4DtAQgI=&amp;center_on_screen=true&amp;float_window=true&amp;height=800&amp;positioning_strategy=center_on_screen&amp;width=950" TargetMode="External"/><Relationship Id="rId111" Type="http://schemas.openxmlformats.org/officeDocument/2006/relationships/hyperlink" Target="https://my.apps.factset.com/viewer/?_app_id=central_doc_viewer&amp;_dd2=%26f%3Dsld%26c%3Dtrue%26os%3D108697%26oe%3D108703&amp;_doc_docfn=U2FsdGVkX1/nF6VLzGQHRp8p6dsQT+Pe8ckG8Jv4aLxdQXNwT3LxLW5JxUqc578oAeJt9jRa9QNh3QFKNBUhMnz3S1jiFO4eOovMhUcSq9U=&amp;center_on_screen=true&amp;float_window=true&amp;height=800&amp;positioning_strategy=center_on_screen&amp;width=950" TargetMode="External"/><Relationship Id="rId153" Type="http://schemas.openxmlformats.org/officeDocument/2006/relationships/hyperlink" Target="https://my.apps.factset.com/viewer/?_app_id=central_doc_viewer&amp;_dd2=%26f%3Dsld%26c%3Dtrue%26os%3D112922%26oe%3D112928&amp;_doc_docfn=U2FsdGVkX1+MWZGggHiQwjep0ZApDI1YpgRa6NUkVyxQpBZ4odwyV936rREtM9PcjOwxU0DjO7IzGEHXNpI3gT0YvctzzYuhBMwyHxNzGHM=&amp;center_on_screen=true&amp;float_window=true&amp;height=800&amp;positioning_strategy=center_on_screen&amp;width=950" TargetMode="External"/><Relationship Id="rId195" Type="http://schemas.openxmlformats.org/officeDocument/2006/relationships/hyperlink" Target="https://my.apps.factset.com/viewer/?_app_id=central_doc_viewer&amp;_dd2=%26f%3Dsld%26c%3Dtrue%26os%3D130115%26oe%3D130121&amp;_doc_docfn=U2FsdGVkX187GNOJr8yGyG3Nc1HaOS06l016hBlVH5tT1MBXN57trlaTm1uIPkwEH1rl7k6hEbl6ZD7EfXRlp0OzuvyP0FAhu+JZlIBwt98=&amp;center_on_screen=true&amp;float_window=true&amp;height=800&amp;positioning_strategy=center_on_screen&amp;width=950" TargetMode="External"/><Relationship Id="rId209" Type="http://schemas.openxmlformats.org/officeDocument/2006/relationships/hyperlink" Target="https://my.apps.factset.com/viewer/?_app_id=central_doc_viewer&amp;_dd2=%26f%3Dsld%26c%3Dtrue%26os%3D169920%26oe%3D169929&amp;_doc_docfn=U2FsdGVkX1+jinQVjqx4ZvMQ3EU/F4hc8wN05q8oSQRaijgL1YDocrnUMaZLVhYGnlNhHsSrR/gHpXnUCnVhJZV9Tzd9Tfvf9pvrmoIFzX0=&amp;center_on_screen=true&amp;float_window=true&amp;height=800&amp;positioning_strategy=center_on_screen&amp;width=950" TargetMode="External"/><Relationship Id="rId360" Type="http://schemas.openxmlformats.org/officeDocument/2006/relationships/hyperlink" Target="fdsup://factset/Doc%20Viewer%20Single?float_window=true&amp;positioning_strategy=center_on_screen&amp;_doc_docfn=U2FsdGVkX1+x7y7iS8ahDCLiXbKiaJ5K2BeEANZIO9pm0ujK6uo0HBtZb+x2kMVVty2Rg0dJ01fMgxni8DxbAZ4NyqLPxScSVTY39xsYrPE=&amp;_app_id=central_doc_viewer&amp;center_on_screen=true&amp;width=950&amp;height=800&amp;_dd2=%26f%3Dsld%26c%3Dtrue%26os%3D58564%26oe%3D58571" TargetMode="External"/><Relationship Id="rId416" Type="http://schemas.openxmlformats.org/officeDocument/2006/relationships/hyperlink" Target="fdsup://factset/Doc%20Viewer%20Single?float_window=true&amp;positioning_strategy=center_on_screen&amp;_doc_docfn=U2FsdGVkX1+NiFEBdwNRx+1Et1sTLLyw1ZeNn4UUE0gMxd60ptwRXnGcUO8jR029gJjjmXHEu9CHGQ16ANT0php8ORRkWnZd3ItahN+p6tQ=&amp;_app_id=central_doc_viewer&amp;center_on_screen=true&amp;width=950&amp;height=800&amp;_dd2=%26f%3Dsld%26c%3Dtrue%26os%3D68023%26oe%3D68029" TargetMode="External"/><Relationship Id="rId220" Type="http://schemas.openxmlformats.org/officeDocument/2006/relationships/hyperlink" Target="https://my.apps.factset.com/viewer/?_app_id=central_doc_viewer&amp;_dd2=%26f%3Dsld%26c%3Dtrue%26os%3D49734%26oe%3D49743&amp;_doc_docfn=U2FsdGVkX18q/zhKAfF12/FYfbcf8cscTPhXRn9kOyh9d7GkmvJ33BvxYRM8FIGFgnIIu6Ilzjy4XzllBrVBwAT+KgQPTr402Kks7u/3Bz8=&amp;center_on_screen=true&amp;float_window=true&amp;height=800&amp;positioning_strategy=center_on_screen&amp;width=950" TargetMode="External"/><Relationship Id="rId458" Type="http://schemas.openxmlformats.org/officeDocument/2006/relationships/hyperlink" Target="fdsup://factset/Doc%20Viewer%20Single?float_window=true&amp;positioning_strategy=center_on_screen&amp;_doc_docfn=U2FsdGVkX1/zBhLpIlzUHX/626YgLvwN6s+aFD8mxmzmw2usTSv561rgCU1PUv6sib43bXQKtB9Lmy3kRAiKucZ7uXD2AL4dGRRIL+kHFdM=&amp;_app_id=central_doc_viewer&amp;center_on_screen=true&amp;width=950&amp;height=800&amp;_dd2=%26f%3Dsld%26c%3Dtrue%26os%3D63002%26oe%3D63011" TargetMode="External"/><Relationship Id="rId15" Type="http://schemas.openxmlformats.org/officeDocument/2006/relationships/hyperlink" Target="https://my.apps.factset.com/viewer/?_app_id=central_doc_viewer&amp;_dd2=%26f%3Dsld%26c%3Dtrue%26os%3D102663%26oe%3D102670&amp;_doc_docfn=U2FsdGVkX19AZKNIgeeeAD9tT9HuYpxP27FxeYviyh61dcz907B2OSpN+J7wpHoh0lWL/92FM9HSC4A7m+rsVZLnvXKr1UWOLH2rZ+CS5hY=&amp;center_on_screen=true&amp;float_window=true&amp;height=800&amp;positioning_strategy=center_on_screen&amp;width=950" TargetMode="External"/><Relationship Id="rId57" Type="http://schemas.openxmlformats.org/officeDocument/2006/relationships/hyperlink" Target="https://my.apps.factset.com/viewer/?_app_id=central_doc_viewer&amp;_dd2=%26f%3Dsld%26c%3Dtrue%26os%3D105616%26oe%3D105625&amp;_doc_docfn=U2FsdGVkX1/zUMAEEJeG2Q8QRs6QnQA65dVOfHxm2E2f8tp1WtRTsFNcGEvyXiOTo+xEKwhXLsl1i34n26xHwWwn5U0PqN0Wp9zfJVIIDW0=&amp;center_on_screen=true&amp;float_window=true&amp;height=800&amp;positioning_strategy=center_on_screen&amp;width=950" TargetMode="External"/><Relationship Id="rId262" Type="http://schemas.openxmlformats.org/officeDocument/2006/relationships/hyperlink" Target="https://my.apps.factset.com/viewer/?_app_id=central_doc_viewer&amp;_dd2=%26f%3Dsld%26c%3Dtrue%26os%3D54526%26oe%3D54531&amp;_doc_docfn=U2FsdGVkX18c5cBiE6c84GdgnlSg/FVBvTLzTYzzb2Or4Xnruk+T23tn9VRVxPTPo7cuqt5th+BfxVVonRbUF+KIt6flUZMmp6+hdXOTf0U=&amp;center_on_screen=true&amp;float_window=true&amp;height=800&amp;positioning_strategy=center_on_screen&amp;width=950" TargetMode="External"/><Relationship Id="rId318" Type="http://schemas.openxmlformats.org/officeDocument/2006/relationships/hyperlink" Target="fdsup://factset/Doc%20Viewer%20Single?float_window=true&amp;positioning_strategy=center_on_screen&amp;_doc_docfn=U2FsdGVkX19rWm7I1oRus024xm+dxZNlx/u/Zm90JPYmi7II9F2Ejh56JWoZWcpBQs0GIKJcJGDkwuYc/37cNw==&amp;_app_id=central_doc_viewer&amp;center_on_screen=true&amp;width=950&amp;height=800&amp;_dd2=%26f%3Dsld%26c%3Dtrue%26os%3D33724%26oe%3D33730" TargetMode="External"/><Relationship Id="rId525" Type="http://schemas.openxmlformats.org/officeDocument/2006/relationships/hyperlink" Target="fdsup://factset/Doc%20Viewer%20Single?float_window=true&amp;positioning_strategy=center_on_screen&amp;_doc_docfn=U2FsdGVkX1+AGpwopfYGsqZZDdyaK5pB8Awc/nbam11p6eadOaL/1o0qB4m4OFIosqMU1kE3mMuCjcgdrS/rlBzROS6a65yyjtY0MZqx0Qg=&amp;_app_id=central_doc_viewer&amp;center_on_screen=true&amp;width=950&amp;height=800&amp;_dd2=%26f%3Dsld%26c%3Dtrue%26os%3D66711%26oe%3D66718" TargetMode="External"/><Relationship Id="rId567" Type="http://schemas.openxmlformats.org/officeDocument/2006/relationships/hyperlink" Target="fdsup://factset/Doc%20Viewer%20Single?float_window=true&amp;positioning_strategy=center_on_screen&amp;_doc_docfn=U2FsdGVkX1+AJCzaYXhcys8pb4uZB4f4mbI2TckuwLHuN8WFyAJU8SI/WUUv5SCyjvt7xv2WOgV5Sw6DXCv64SCqzY2PD7eE9qRNJjzDMXXoSQivHcy1vQVuWJLU3auBMwx7mQR/3k0oXlSJevxMSw==&amp;_app_id=central_doc_viewer&amp;center_on_screen=true&amp;width=950&amp;height=800&amp;_dd2=%26brh%3Dfalse" TargetMode="External"/><Relationship Id="rId99" Type="http://schemas.openxmlformats.org/officeDocument/2006/relationships/hyperlink" Target="https://my.apps.factset.com/viewer/?_app_id=central_doc_viewer&amp;_dd2=%26f%3Dsld%26c%3Dtrue%26os%3D50345%26oe%3D50348&amp;_doc_docfn=U2FsdGVkX19P0MB0epsn5Rjc9cQeX3ITH66Xu6UoX3pJtsdP9ZrEuC/cHLkTMcQMcoTh/mVLaTsbyq4HNPLrNw==&amp;center_on_screen=true&amp;float_window=true&amp;height=800&amp;positioning_strategy=center_on_screen&amp;width=950" TargetMode="External"/><Relationship Id="rId122" Type="http://schemas.openxmlformats.org/officeDocument/2006/relationships/hyperlink" Target="https://my.apps.factset.com/viewer/?_app_id=central_doc_viewer&amp;_dd2=%26f%3Dsld%26c%3Dtrue%26os%3D105916%26oe%3D105922&amp;_doc_docfn=U2FsdGVkX19RwZ43I+br42gM3CL8sHP74M+52VXNafpBtFLMcneeCRqjskB/E6j3KbW1e6diCnInjiFBj6t+I2jooK4O0OABlN4767dVqxU=&amp;center_on_screen=true&amp;float_window=true&amp;height=800&amp;positioning_strategy=center_on_screen&amp;width=950" TargetMode="External"/><Relationship Id="rId164" Type="http://schemas.openxmlformats.org/officeDocument/2006/relationships/hyperlink" Target="https://my.apps.factset.com/viewer/?_app_id=central_doc_viewer&amp;_dd2=%26f%3Dsld%26c%3Dtrue%26os%3D109169%26oe%3D109179&amp;_doc_docfn=U2FsdGVkX1+1wYhwHLZCI6QkoP5XICbJfkyvCa66ZTnyOAPv5I2GhEI7uE8QEfk33d/HXwGSzxbUP47VvUQQeoeNfSSW5WKZBST0E5q2L/0=&amp;center_on_screen=true&amp;float_window=true&amp;height=800&amp;positioning_strategy=center_on_screen&amp;width=950" TargetMode="External"/><Relationship Id="rId371" Type="http://schemas.openxmlformats.org/officeDocument/2006/relationships/hyperlink" Target="fdsup://factset/Doc%20Viewer%20Single?float_window=true&amp;positioning_strategy=center_on_screen&amp;_doc_docfn=U2FsdGVkX191Fqm/AXHnyZhQiWHk1nNz4n9ab6evmVL6vlWoaN/m8HBtKIPeNCA/Fqy4rBDgSxldIpOk6Ua9iXJuuIuGxbliysIr++c6F34=&amp;_app_id=central_doc_viewer&amp;center_on_screen=true&amp;width=950&amp;height=800&amp;_dd2=%26f%3Dsld%26c%3Dtrue%26os%3D63559%26oe%3D63566" TargetMode="External"/><Relationship Id="rId427" Type="http://schemas.openxmlformats.org/officeDocument/2006/relationships/hyperlink" Target="fdsup://factset/Doc%20Viewer%20Single?float_window=true&amp;positioning_strategy=center_on_screen&amp;_doc_docfn=U2FsdGVkX1/a2JVEc37ed7c74Z8RDZLvc7AeeQwAg4Dci3URLaGcTXapWQXeVHjC+YYtIwoBfphc1OjPxSJzWEXTlbW9OdEIw1huB8THA0E=&amp;_app_id=central_doc_viewer&amp;center_on_screen=true&amp;width=950&amp;height=800&amp;_dd2=%26f%3Dsld%26c%3Dtrue%26os%3D56710%26oe%3D56717" TargetMode="External"/><Relationship Id="rId469" Type="http://schemas.openxmlformats.org/officeDocument/2006/relationships/hyperlink" Target="fdsup://factset/Doc%20Viewer%20Single?float_window=true&amp;positioning_strategy=center_on_screen&amp;_doc_docfn=U2FsdGVkX1+sfzwItnAz0zBh3pGDKE69NMyz8nkN1CKRG9dY8HM2VZhzANXLbv9y6TV+gh3TS1JyoWQmcJPIQbISAnHNg544iH0aAF7JwQ8=&amp;_app_id=central_doc_viewer&amp;center_on_screen=true&amp;width=950&amp;height=800&amp;_dd2=%26f%3Dsld%26c%3Dtrue%26os%3D65420%26oe%3D65426" TargetMode="External"/><Relationship Id="rId26" Type="http://schemas.openxmlformats.org/officeDocument/2006/relationships/hyperlink" Target="https://my.apps.factset.com/viewer/?_app_id=central_doc_viewer&amp;_dd2=%26f%3Dsld%26c%3Dtrue%26os%3D105628%26oe%3D105635&amp;_doc_docfn=U2FsdGVkX19LIJdn85+kBDMos6fiNYguDDr6F/7mL6slR37Pt2YpEVbj3fqeB29KrOpRyiubg4Ls6gVYfhy/MiPySOUA6aPcKMeUJBY5WCY=&amp;center_on_screen=true&amp;float_window=true&amp;height=800&amp;positioning_strategy=center_on_screen&amp;width=950" TargetMode="External"/><Relationship Id="rId231" Type="http://schemas.openxmlformats.org/officeDocument/2006/relationships/hyperlink" Target="https://my.apps.factset.com/viewer/?_app_id=central_doc_viewer&amp;_dd2=%26f%3Dsld%26c%3Dtrue%26os%3D35195%26oe%3D35202&amp;_doc_docfn=U2FsdGVkX19tW0b2jj9hrl7P8FYH2fv/XsX/kxDBVkan/ENBqAT8ZfKt7tCPSDPFtjQ4QTXy6RrrRYWFU4JTS3gfDVeseuXAZ8c6xKfv89zv+ARpgHEjwPALU0wdD9vt&amp;center_on_screen=true&amp;float_window=true&amp;height=800&amp;positioning_strategy=center_on_screen&amp;width=950" TargetMode="External"/><Relationship Id="rId273" Type="http://schemas.openxmlformats.org/officeDocument/2006/relationships/hyperlink" Target="https://my.apps.factset.com/viewer/?_app_id=central_doc_viewer&amp;_dd2=%26f%3Dsld%26c%3Dtrue%26os%3D38931%26oe%3D38937&amp;_doc_docfn=U2FsdGVkX19UUyeuX2tJdeQ1LNdd3k1AOSqnRrT4EPNtQG86BQsHMZ6YvI0dWguur31bxEFUW6wWP9NcHuZNlZBgicDCO0ZnhtnSYiJq8l0wEsuloLtGDXJ4J0w9UP5m&amp;center_on_screen=true&amp;float_window=true&amp;height=800&amp;positioning_strategy=center_on_screen&amp;width=950" TargetMode="External"/><Relationship Id="rId329" Type="http://schemas.openxmlformats.org/officeDocument/2006/relationships/hyperlink" Target="fdsup://factset/Doc%20Viewer%20Single?float_window=true&amp;positioning_strategy=center_on_screen&amp;_doc_docfn=U2FsdGVkX1/UGlCQdXAthH6S5KeMjrmlX2KG3Ij1Nh0nCQMAEslCUNP2qMXUSKPmtNu43gmrr6mjlYk0ThmB0qMxcYJlvLfoO55P+8mdvSs=&amp;_app_id=central_doc_viewer&amp;center_on_screen=true&amp;width=950&amp;height=800&amp;_dd2=%26f%3Dsld%26c%3Dtrue%26os%3D60274%26oe%3D60281" TargetMode="External"/><Relationship Id="rId480" Type="http://schemas.openxmlformats.org/officeDocument/2006/relationships/hyperlink" Target="fdsup://factset/Doc%20Viewer%20Single?float_window=true&amp;positioning_strategy=center_on_screen&amp;_doc_docfn=U2FsdGVkX1+S7dmGtwXnYBWYfaGXTyP9N7ViCu5fFudS+eoOaURzXQKjLvnDqEtdHvdsP5rv/UOZ0c3drjjiF14o/EJHE6QojaSCsn5t+Fk=&amp;_app_id=central_doc_viewer&amp;center_on_screen=true&amp;width=950&amp;height=800&amp;_dd2=%26f%3Dsld%26c%3Dtrue%26os%3D70430%26oe%3D70437" TargetMode="External"/><Relationship Id="rId536" Type="http://schemas.openxmlformats.org/officeDocument/2006/relationships/hyperlink" Target="fdsup://factset/Doc%20Viewer%20Single?float_window=true&amp;positioning_strategy=center_on_screen&amp;_doc_docfn=U2FsdGVkX1/s2HTyLxRrfPsYJVEkQksCcWvIBSddOH4+hIXfMaB7l4t98cgfbLOEY/4diHVuOYrzPmnHYXOwG4rBGJlz7t8irzrONm63A5U=&amp;_app_id=central_doc_viewer&amp;center_on_screen=true&amp;width=950&amp;height=800&amp;_dd2=%26f%3Dsld%26c%3Dtrue%26os%3D30622%26oe%3D30629" TargetMode="External"/><Relationship Id="rId68" Type="http://schemas.openxmlformats.org/officeDocument/2006/relationships/hyperlink" Target="https://my.apps.factset.com/viewer/?_app_id=central_doc_viewer&amp;_dd2=%26f%3Dsld%26c%3Dtrue%26os%3D108534%26oe%3D108541&amp;_doc_docfn=U2FsdGVkX1+EDyIUWXVRzu5CSOzdItDYMmFKMZqqAMaea2b86Fbd2vkTrBaMslwbkEByGBdsZgqJuYdCsYl9YQuTGz6v746KA0f2hf4UjkM=&amp;center_on_screen=true&amp;float_window=true&amp;height=800&amp;positioning_strategy=center_on_screen&amp;width=950" TargetMode="External"/><Relationship Id="rId133" Type="http://schemas.openxmlformats.org/officeDocument/2006/relationships/hyperlink" Target="https://my.apps.factset.com/viewer/?_app_id=central_doc_viewer&amp;_dd2=%26f%3Dsld%26c%3Dtrue%26os%3D65354%26oe%3D65362&amp;_doc_docfn=U2FsdGVkX19/BSWFOB68ZyEMx1wsSgW9L/4IxdD4LRSXLQtCEIaNX87fRyQboDHEulH9SwlRQl9j4pL1q1mi4g==&amp;center_on_screen=true&amp;float_window=true&amp;height=800&amp;positioning_strategy=center_on_screen&amp;width=950" TargetMode="External"/><Relationship Id="rId175" Type="http://schemas.openxmlformats.org/officeDocument/2006/relationships/hyperlink" Target="https://my.apps.factset.com/viewer/?_app_id=central_doc_viewer&amp;_dd2=%26f%3Dsld%26c%3Dtrue%26os%3D122155%26oe%3D122162&amp;_doc_docfn=U2FsdGVkX18iSCHUmsJx+HiBK7CLHzTEPU5P1tYQwtW6dls7SSrwyKTc+SA+cYuD4KFkvUm1RDbG30+C8/iHDZKpAHFNT0UGoq5/2XF8kDw=&amp;center_on_screen=true&amp;float_window=true&amp;height=800&amp;positioning_strategy=center_on_screen&amp;width=950" TargetMode="External"/><Relationship Id="rId340" Type="http://schemas.openxmlformats.org/officeDocument/2006/relationships/hyperlink" Target="fdsup://factset/Doc%20Viewer%20Single?float_window=true&amp;positioning_strategy=center_on_screen&amp;_doc_docfn=U2FsdGVkX1+oypyRu0XFvDf0xYyE1HawMETu2wk2M+s7Y+b8+yDe1fb7juxmjzQVSdNg7aKkGeFCYD+W066mpH8DM6DAwTOlP1RMi284HNk=&amp;_app_id=central_doc_viewer&amp;center_on_screen=true&amp;width=950&amp;height=800&amp;_dd2=%26f%3Dsld%26c%3Dtrue%26os%3D64800%26oe%3D64806" TargetMode="External"/><Relationship Id="rId578" Type="http://schemas.openxmlformats.org/officeDocument/2006/relationships/hyperlink" Target="fdsup://factset/Doc%20Viewer%20Single?float_window=true&amp;positioning_strategy=center_on_screen&amp;_doc_docfn=U2FsdGVkX1/fqWEaxNJtxQeqd+d+5HAJBr2vnXI5e3vJTIXcXYUKmm9RktZfWqRBKjCQkhzSA4czkoNZFwISl8HmF5a1SyZTIwj4kikSpJ4Ybjtuwd8cjM3iSes8K42pXPTlzdREZZ4M6KHAPIwdtA==&amp;_app_id=central_doc_viewer&amp;center_on_screen=true&amp;width=950&amp;height=800&amp;_dd2=%26brh%3Dfalse" TargetMode="External"/><Relationship Id="rId200" Type="http://schemas.openxmlformats.org/officeDocument/2006/relationships/hyperlink" Target="https://my.apps.factset.com/viewer/?_app_id=central_doc_viewer&amp;_dd2=%26f%3Dsld%26c%3Dtrue%26os%3D123339%26oe%3D123346&amp;_doc_docfn=U2FsdGVkX19XKnVwkJIIYflVdHRgXkYi8ETDVrDdZjN+2dfK9SXpyoq6qEJ6who2bNirFVbdwbN8UYmzKy00J/VA2VtxThHPJehMNpGwemc=&amp;center_on_screen=true&amp;float_window=true&amp;height=800&amp;positioning_strategy=center_on_screen&amp;width=950" TargetMode="External"/><Relationship Id="rId382" Type="http://schemas.openxmlformats.org/officeDocument/2006/relationships/hyperlink" Target="fdsup://factset/Doc%20Viewer%20Single?float_window=true&amp;positioning_strategy=center_on_screen&amp;_doc_docfn=U2FsdGVkX1/tRAbt/IMLMAYk7VUP787gPYjp7r/odMny9k0wB14mCOZJSFWcnqYHogAm7ttPD/jPO0lksEfdOghC4zvd//d8G3vwRIYo6RY=&amp;_app_id=central_doc_viewer&amp;center_on_screen=true&amp;width=950&amp;height=800&amp;_dd2=%26f%3Dsld%26c%3Dtrue%26os%3D69416%26oe%3D69422" TargetMode="External"/><Relationship Id="rId438" Type="http://schemas.openxmlformats.org/officeDocument/2006/relationships/hyperlink" Target="fdsup://factset/Doc%20Viewer%20Single?float_window=true&amp;positioning_strategy=center_on_screen&amp;_doc_docfn=U2FsdGVkX1+LEsNoBLjH4/heXKwUww5foqwGfCAdfmy+Uj+XudVkNSNt34wATwaFnkSbU/cu+zzM+l/xG4oX6gNehhplCUiQm2W/RMZ3sJA=&amp;_app_id=central_doc_viewer&amp;center_on_screen=true&amp;width=950&amp;height=800&amp;_dd2=%26f%3Dsld%26c%3Dtrue%26os%3D65518%26oe%3D65525" TargetMode="External"/><Relationship Id="rId242" Type="http://schemas.openxmlformats.org/officeDocument/2006/relationships/hyperlink" Target="https://my.apps.factset.com/viewer/?_app_id=central_doc_viewer&amp;_dd2=%26f%3Dsld%26c%3Dtrue%26os%3D122793%26oe%3D122799&amp;_doc_docfn=U2FsdGVkX1+AKzXgrmcvNDr9f7JkOCZmKmLeqZIUqRNfnGPOY6X/+8pDPLn62ifkkVd+uRZ6wKYzQM3gDv5jIa9EpqaMc17fI+m6VNk4/Mw=&amp;center_on_screen=true&amp;float_window=true&amp;height=800&amp;positioning_strategy=center_on_screen&amp;width=950" TargetMode="External"/><Relationship Id="rId284" Type="http://schemas.openxmlformats.org/officeDocument/2006/relationships/hyperlink" Target="https://my.apps.factset.com/viewer/?_app_id=central_doc_viewer&amp;_dd2=%26f%3Dsld%26c%3Dtrue%26os%3D131726%26oe%3D131736&amp;_doc_docfn=U2FsdGVkX189NXLmnc0I1y1VIw3IVtUVm40ljOz+LtzulZyH6Inx3OEaJSL/Evtn/BsCaE3HzUYpIE1ToCD82B40ec0EF6ykNnj9184rW5U=&amp;center_on_screen=true&amp;float_window=true&amp;height=800&amp;positioning_strategy=center_on_screen&amp;width=950" TargetMode="External"/><Relationship Id="rId491" Type="http://schemas.openxmlformats.org/officeDocument/2006/relationships/hyperlink" Target="fdsup://factset/Doc%20Viewer%20Single?float_window=true&amp;positioning_strategy=center_on_screen&amp;_doc_docfn=U2FsdGVkX1/CFqbV3EZI1mMIu0guevBT5W1kJ9scmWMVDERQsePTezeJbSG6s3e5XE7A//I6bX9mFx9TRepp124H72U3Jmm8E/aPHYIn+5Q=&amp;_app_id=central_doc_viewer&amp;center_on_screen=true&amp;width=950&amp;height=800&amp;_dd2=%26f%3Dsld%26c%3Dtrue%26os%3D56818%26oe%3D56827" TargetMode="External"/><Relationship Id="rId505" Type="http://schemas.openxmlformats.org/officeDocument/2006/relationships/hyperlink" Target="fdsup://factset/Doc%20Viewer%20Single?float_window=true&amp;positioning_strategy=center_on_screen&amp;_doc_docfn=U2FsdGVkX18C8696mmi7chSMbLTtt7IQ896vY7cJNDUov4vKPEjZahrqUc4mdFDDXFatndH5eUVNByq7cCiVzcqXtU3kqUL+9bjsaWGqHyA=&amp;_app_id=central_doc_viewer&amp;center_on_screen=true&amp;width=950&amp;height=800&amp;_dd2=%26f%3Dsld%26c%3Dtrue%26os%3D67685%26oe%3D67694" TargetMode="External"/><Relationship Id="rId37" Type="http://schemas.openxmlformats.org/officeDocument/2006/relationships/hyperlink" Target="https://my.apps.factset.com/viewer/?_app_id=central_doc_viewer&amp;_dd2=%26f%3Dsld%26c%3Dtrue%26os%3D103946%26oe%3D103952&amp;_doc_docfn=U2FsdGVkX1+XjVH8JvReWmp0RnOnZmGr37N2azDCS9Wk2X/CiKGJB3+m88UWyc9/n6++8IuaRJsCspMWFujPmJoG1soc4otZmH5/cCn7RD0=&amp;center_on_screen=true&amp;float_window=true&amp;height=800&amp;positioning_strategy=center_on_screen&amp;width=950" TargetMode="External"/><Relationship Id="rId79" Type="http://schemas.openxmlformats.org/officeDocument/2006/relationships/hyperlink" Target="https://my.apps.factset.com/viewer/?_app_id=central_doc_viewer&amp;_dd2=%26f%3Dsld%26c%3Dtrue%26os%3D106730%26oe%3D106737&amp;_doc_docfn=U2FsdGVkX18w3N889Qf9jbbMYsGiOuCQbsiSmp+0hPQIYFazDpr8J1PmOznwo10+r6XvzxZGb4E3uvdEbDHcbsDAFIeATG/4e62n2jj1ts8=&amp;center_on_screen=true&amp;float_window=true&amp;height=800&amp;positioning_strategy=center_on_screen&amp;width=950" TargetMode="External"/><Relationship Id="rId102" Type="http://schemas.openxmlformats.org/officeDocument/2006/relationships/hyperlink" Target="https://my.apps.factset.com/viewer/?_app_id=central_doc_viewer&amp;_dd2=%26f%3Dsld%26c%3Dtrue%26os%3D107447%26oe%3D107452&amp;_doc_docfn=U2FsdGVkX18t40zdznDISGtGzzxu5eOcHRcrepmLgqDwLgi8y7G+uBYpDA/V9agRcjSOzetPkhwy9mJZ4/ASs+FOcn7ETmLD+TyQYX6j+VY=&amp;center_on_screen=true&amp;float_window=true&amp;height=800&amp;positioning_strategy=center_on_screen&amp;width=950" TargetMode="External"/><Relationship Id="rId144" Type="http://schemas.openxmlformats.org/officeDocument/2006/relationships/hyperlink" Target="https://my.apps.factset.com/viewer/?_app_id=central_doc_viewer&amp;_dd2=%26f%3Dsld%26c%3Dtrue%26os%3D109101%26oe%3D109106&amp;_doc_docfn=U2FsdGVkX1/ZJqabyHxsLu8TedmdL0SaecptMl+ImZQMRKal0Dd7MffupvITTEaIC+9RvIHyGjzTAsMoTtTlA926CG/wraZ71sMIK1ncgLc=&amp;center_on_screen=true&amp;float_window=true&amp;height=800&amp;positioning_strategy=center_on_screen&amp;width=950" TargetMode="External"/><Relationship Id="rId547" Type="http://schemas.openxmlformats.org/officeDocument/2006/relationships/hyperlink" Target="fdsup://factset/Doc%20Viewer%20Single?float_window=true&amp;positioning_strategy=center_on_screen&amp;_doc_docfn=U2FsdGVkX18UZD9WKKiUJkZZm/xyNr8eBzanAqGBC87Tix0o7GdZO5PfQlywwJleW0qCtNa7pBr4wMWDbcaQfCLumDkjKntldidWscX9fK8=&amp;_app_id=central_doc_viewer&amp;center_on_screen=true&amp;width=950&amp;height=800&amp;_dd2=%26f%3Dsld%26c%3Dtrue%26os%3D35771%26oe%3D35777" TargetMode="External"/><Relationship Id="rId90" Type="http://schemas.openxmlformats.org/officeDocument/2006/relationships/hyperlink" Target="https://my.apps.factset.com/viewer/?_app_id=central_doc_viewer&amp;_dd2=%26f%3Dsld%26c%3Dtrue%26os%3D104553%26oe%3D104558&amp;_doc_docfn=U2FsdGVkX19Lrr8EUju02NMKT0JLKl589qhXiBIBLkldSWLAL7J5l+2n2iop8mp/4zhIlUozw0YRUn+QQK/RZ8yucGQVBnEWiscvom2ncr8=&amp;center_on_screen=true&amp;float_window=true&amp;height=800&amp;positioning_strategy=center_on_screen&amp;width=950" TargetMode="External"/><Relationship Id="rId186" Type="http://schemas.openxmlformats.org/officeDocument/2006/relationships/hyperlink" Target="https://my.apps.factset.com/viewer/?_app_id=central_doc_viewer&amp;_dd2=%26f%3Dsld%26c%3Dtrue%26os%3D121582%26oe%3D121591&amp;_doc_docfn=U2FsdGVkX1+QkoWVWm3gF7sUeIfo/IAwvdZuLEcOmUPRpj25Q060nvCNxF/82IdVyFRVTw16jBO0sf5xvFm1uXZ7j4Tpp8kxNg2FomYePsk=&amp;center_on_screen=true&amp;float_window=true&amp;height=800&amp;positioning_strategy=center_on_screen&amp;width=950" TargetMode="External"/><Relationship Id="rId351" Type="http://schemas.openxmlformats.org/officeDocument/2006/relationships/hyperlink" Target="fdsup://factset/Doc%20Viewer%20Single?float_window=true&amp;positioning_strategy=center_on_screen&amp;_doc_docfn=U2FsdGVkX1+Fb+DtYnEBGC4HlQLfCQvbclZbma0GNvCz90oDxZ0sFDTpvpPrE1vU4K7PtJ4J98qzeiLNGVZ7YrjWk57W5aGTpYUPRQGgFFU=&amp;_app_id=central_doc_viewer&amp;center_on_screen=true&amp;width=950&amp;height=800&amp;_dd2=%26f%3Dsld%26c%3Dtrue%26os%3D71457%26oe%3D71462" TargetMode="External"/><Relationship Id="rId393" Type="http://schemas.openxmlformats.org/officeDocument/2006/relationships/hyperlink" Target="fdsup://factset/Doc%20Viewer%20Single?float_window=true&amp;positioning_strategy=center_on_screen&amp;_doc_docfn=U2FsdGVkX1/IAiVA/HdFu+bGfufR+2ebZqFojTDtzmGcDYVBz2Gc+E1mBscH7s7w8gN79UWWJKs7bBbIEHzBxSIMxZJ4V6CVXyh1/FHdeTU=&amp;_app_id=central_doc_viewer&amp;center_on_screen=true&amp;width=950&amp;height=800&amp;_dd2=%26f%3Dsld%26c%3Dtrue%26os%3D56725%26oe%3D56731" TargetMode="External"/><Relationship Id="rId407" Type="http://schemas.openxmlformats.org/officeDocument/2006/relationships/hyperlink" Target="fdsup://factset/Doc%20Viewer%20Single?float_window=true&amp;positioning_strategy=center_on_screen&amp;_doc_docfn=U2FsdGVkX19AiBm/qoWIr6lVsCoQje/xpPkvRzSGYkqiIVOgsvgyCIA4O07LqAEOhAXrf4GIB4pR9Lp0PlJLHd2m37tCM19RPQnhldJDwds=&amp;_app_id=central_doc_viewer&amp;center_on_screen=true&amp;width=950&amp;height=800&amp;_dd2=%26f%3Dsld%26c%3Dtrue%26os%3D63115%26oe%3D63121" TargetMode="External"/><Relationship Id="rId449" Type="http://schemas.openxmlformats.org/officeDocument/2006/relationships/hyperlink" Target="fdsup://factset/Doc%20Viewer%20Single?float_window=true&amp;positioning_strategy=center_on_screen&amp;_doc_docfn=U2FsdGVkX1851lCu06V7+FNeOpb6CR4NCxDEAvKb+ssD8E4fFFTEYkweNztKYVFSkUQWosRJWFRJ5l5u5EEBP3i5tnq6Wtjv8rHK49QPsoA=&amp;_app_id=central_doc_viewer&amp;center_on_screen=true&amp;width=950&amp;height=800&amp;_dd2=%26f%3Dsld%26c%3Dtrue%26os%3D67527%26oe%3D67533" TargetMode="External"/><Relationship Id="rId211" Type="http://schemas.openxmlformats.org/officeDocument/2006/relationships/hyperlink" Target="https://my.apps.factset.com/viewer/?_app_id=central_doc_viewer&amp;_dd2=%26f%3Dsld%26c%3Dtrue%26os%3D117924%26oe%3D117933&amp;_doc_docfn=U2FsdGVkX19wflQCm3jPEFOOXXd8uQh6RX3Amw/jIb3mfBE8ckAmTRTurOsz28vu8aE/DLNtMlM2/8PUhNMBR55HaCTcizmK1dohh/QCuZE=&amp;center_on_screen=true&amp;float_window=true&amp;height=800&amp;positioning_strategy=center_on_screen&amp;width=950" TargetMode="External"/><Relationship Id="rId253" Type="http://schemas.openxmlformats.org/officeDocument/2006/relationships/hyperlink" Target="https://my.apps.factset.com/viewer/?_app_id=central_doc_viewer&amp;_dd2=%26f%3Dsld%26c%3Dtrue%26os%3D133219%26oe%3D133220&amp;_doc_docfn=U2FsdGVkX19URd12Sqcn1sH+9dhkPAS78ZW2uiPW+qrqP49GIeEUuwT/8WS1kBRTVJosIB1Mra6WKZuDG1unph0S9/5jdGaU2CwZuvOP9uA=&amp;center_on_screen=true&amp;float_window=true&amp;height=800&amp;positioning_strategy=center_on_screen&amp;width=950" TargetMode="External"/><Relationship Id="rId295" Type="http://schemas.openxmlformats.org/officeDocument/2006/relationships/hyperlink" Target="fdsup://factset/Doc%20Viewer%20Single?float_window=true&amp;positioning_strategy=center_on_screen&amp;_doc_docfn=U2FsdGVkX1848ojxdBB0srVHv6LhdKwZtP8EK40XBaUOvbVfNi/XG6wm3Rwvm1qbpd4J/G619Dl1NQRrL6kevw==&amp;_app_id=central_doc_viewer&amp;center_on_screen=true&amp;width=950&amp;height=800&amp;_dd2=%26f%3Dsld%26c%3Dtrue%26os%3D17181%26oe%3D17187" TargetMode="External"/><Relationship Id="rId309" Type="http://schemas.openxmlformats.org/officeDocument/2006/relationships/hyperlink" Target="fdsup://factset/Doc%20Viewer%20Single?float_window=true&amp;positioning_strategy=center_on_screen&amp;_doc_docfn=U2FsdGVkX18CUSyriFzSrx8aCiJEphILwSX8Le4mRcmOKV7+WkGjkJeRpn3D36OXHRtdtmDGKkebCZSJup1DyA==&amp;_app_id=central_doc_viewer&amp;center_on_screen=true&amp;width=950&amp;height=800&amp;_dd2=%26f%3Dsld%26c%3Dtrue%26os%3D27037%26oe%3D27043" TargetMode="External"/><Relationship Id="rId460" Type="http://schemas.openxmlformats.org/officeDocument/2006/relationships/hyperlink" Target="fdsup://factset/Doc%20Viewer%20Single?float_window=true&amp;positioning_strategy=center_on_screen&amp;_doc_docfn=U2FsdGVkX1/FUsQK7zsXRnv991eXXbRdFPrfTio7O9dUY56GxPewRfhzMnYBsx0Tg6kA9b7JrpkmEzawZieuZL3HQMxowrdlgyFIE7QaPWI=&amp;_app_id=central_doc_viewer&amp;center_on_screen=true&amp;width=950&amp;height=800&amp;_dd2=%26f%3Dsld%26c%3Dtrue%26os%3D60663%26oe%3D60670" TargetMode="External"/><Relationship Id="rId516" Type="http://schemas.openxmlformats.org/officeDocument/2006/relationships/hyperlink" Target="fdsup://factset/Doc%20Viewer%20Single?float_window=true&amp;positioning_strategy=center_on_screen&amp;_doc_docfn=U2FsdGVkX1+Z1wZABtmuHnO7wTB/TI/VP4+prtThkGf4UfoiOCMAOUFdseaB/QtngkaVqVi/0++tM9tmrAQdbEav2H2OR608saoLSRWIA14=&amp;_app_id=central_doc_viewer&amp;center_on_screen=true&amp;width=950&amp;height=800&amp;_dd2=%26f%3Dsld%26c%3Dtrue%26os%3D61846%26oe%3D61852" TargetMode="External"/><Relationship Id="rId48" Type="http://schemas.openxmlformats.org/officeDocument/2006/relationships/hyperlink" Target="https://my.apps.factset.com/viewer/?_app_id=central_doc_viewer&amp;_dd2=%26f%3Dsld%26c%3Dtrue%26os%3D103249%26oe%3D103255&amp;_doc_docfn=U2FsdGVkX1+4uQFWnrZf5ua25HfA6yq2UJBK7pRjqMDpRp9lYmIBwdoSuERMEtCrUtartrIPFiphT3q4ZScve7f3SPX3sDj1LEPv2zZe8yE=&amp;center_on_screen=true&amp;float_window=true&amp;height=800&amp;positioning_strategy=center_on_screen&amp;width=950" TargetMode="External"/><Relationship Id="rId113" Type="http://schemas.openxmlformats.org/officeDocument/2006/relationships/hyperlink" Target="https://my.apps.factset.com/viewer/?_app_id=central_doc_viewer&amp;_dd2=%26f%3Dsld%26c%3Dtrue%26os%3D52319%26oe%3D52326&amp;_doc_docfn=U2FsdGVkX18SHxYStV08EvzWMbQr//QxR6aUvzlDIm50BfjdPzrqJXS2XmpEnC63OhE8/3WUMmIPN8hZfRgCMw==&amp;center_on_screen=true&amp;float_window=true&amp;height=800&amp;positioning_strategy=center_on_screen&amp;width=950" TargetMode="External"/><Relationship Id="rId320" Type="http://schemas.openxmlformats.org/officeDocument/2006/relationships/hyperlink" Target="fdsup://factset/Doc%20Viewer%20Single?float_window=true&amp;positioning_strategy=center_on_screen&amp;_doc_docfn=U2FsdGVkX18M3cDXLyRBlnN1LGE7QRcbkj6rZ/nXQm1UrWyzlFtdOXLxitEAj7MVBSDHiJEzancdVQhLzxXZlQ==&amp;_app_id=central_doc_viewer&amp;center_on_screen=true&amp;width=950&amp;height=800&amp;_dd2=%26f%3Dsld%26c%3Dtrue%26os%3D36273%26oe%3D36282" TargetMode="External"/><Relationship Id="rId558" Type="http://schemas.openxmlformats.org/officeDocument/2006/relationships/hyperlink" Target="fdsup://factset/Doc%20Viewer%20Single?float_window=true&amp;positioning_strategy=center_on_screen&amp;_doc_docfn=U2FsdGVkX1+56cBvJitl2NzM6EMeR/wLEwPDolifsUFsckOuHF7XEarvEz0AnYYuQe0zbuQk/Qjc+pmXcSZAuz6kJGNbXm8Wk9rctG+Wi5I2BNv8jG+sk4RTwgkDarw89SGKCdRcUmOMRZxlKOULfw==&amp;_app_id=central_doc_viewer&amp;center_on_screen=true&amp;width=950&amp;height=800&amp;_dd2=%26brh%3Dfalse" TargetMode="External"/><Relationship Id="rId155" Type="http://schemas.openxmlformats.org/officeDocument/2006/relationships/hyperlink" Target="https://my.apps.factset.com/viewer/?_app_id=central_doc_viewer&amp;_dd2=%26f%3Dsld%26c%3Dtrue%26os%3D63070%26oe%3D63076&amp;_doc_docfn=U2FsdGVkX1/EP6V8blbzxNek7JEC5ublVYTRH4eWd3h3o9lhd+ZlbAfnyx4G+uQq2OZir66ycTOBEHkgHx0foA==&amp;center_on_screen=true&amp;float_window=true&amp;height=800&amp;positioning_strategy=center_on_screen&amp;width=950" TargetMode="External"/><Relationship Id="rId197" Type="http://schemas.openxmlformats.org/officeDocument/2006/relationships/hyperlink" Target="https://my.apps.factset.com/viewer/?_app_id=central_doc_viewer&amp;_dd2=%26f%3Dsld%26c%3Dtrue%26os%3D120934%26oe%3D120945&amp;_doc_docfn=U2FsdGVkX1+SSFy6WJEZCghJoeF0CY3Xy21FNQlcq6cRhKaaY9+1M3Gg0m6nA/fjNJFiPfI4EpTQ2jgfP33DzeO1uwyBzk/Cg3UF6k2fvUI=&amp;center_on_screen=true&amp;float_window=true&amp;height=800&amp;positioning_strategy=center_on_screen&amp;width=950" TargetMode="External"/><Relationship Id="rId362" Type="http://schemas.openxmlformats.org/officeDocument/2006/relationships/hyperlink" Target="fdsup://factset/Doc%20Viewer%20Single?float_window=true&amp;positioning_strategy=center_on_screen&amp;_doc_docfn=U2FsdGVkX19ZKCm4SsTqv0dn/GX6Sm0wOIzLPUciXlDNTOcdhWjVLaajV3wNoMBdPHaI+MjHbwFrfW1taG6QnCGONP87POzSX7MEhFxNPzI=&amp;_app_id=central_doc_viewer&amp;center_on_screen=true&amp;width=950&amp;height=800&amp;_dd2=%26f%3Dsld%26c%3Dtrue%26os%3D59502%26oe%3D59508" TargetMode="External"/><Relationship Id="rId418" Type="http://schemas.openxmlformats.org/officeDocument/2006/relationships/hyperlink" Target="fdsup://factset/Doc%20Viewer%20Single?float_window=true&amp;positioning_strategy=center_on_screen&amp;_doc_docfn=U2FsdGVkX1/+bewBqqkcJ5zwrsnU5KytOA3MD9jagSJfZUcYprOy9Fz7jQukwiHQvJChGstKaGk8vxIfFkjMb3M25LXKuPpgEIyDJtZGx2I=&amp;_app_id=central_doc_viewer&amp;center_on_screen=true&amp;width=950&amp;height=800&amp;_dd2=%26f%3Dsld%26c%3Dtrue%26os%3D69294%26oe%3D69295" TargetMode="External"/><Relationship Id="rId222" Type="http://schemas.openxmlformats.org/officeDocument/2006/relationships/hyperlink" Target="https://my.apps.factset.com/viewer/?_app_id=central_doc_viewer&amp;_dd2=%26f%3Dsld%26c%3Dtrue%26os%3D121329%26oe%3D121336&amp;_doc_docfn=U2FsdGVkX19ZFr50X8mLVqeQ9NeN72ADktcA90fYcj4iEKgiFGG+qFeAoesoWbXJKUfXXQWn1jbMHuqR6Yqiz7g3rsXHJ061bBQWFZlFu/s=&amp;center_on_screen=true&amp;float_window=true&amp;height=800&amp;positioning_strategy=center_on_screen&amp;width=950" TargetMode="External"/><Relationship Id="rId264" Type="http://schemas.openxmlformats.org/officeDocument/2006/relationships/hyperlink" Target="https://my.apps.factset.com/viewer/?_app_id=central_doc_viewer&amp;_dd2=%26f%3Dsld%26c%3Dtrue%26os%3D126553%26oe%3D126559&amp;_doc_docfn=U2FsdGVkX18gmr5UQXtWbt8P13Nt+QDN8qmb48Z72d0HongGnBL8wf1/dhHtge8Qzgv1pEqLxba+7pUJpMwpeibFLAjm6PcsFSepjNcdODc=&amp;center_on_screen=true&amp;float_window=true&amp;height=800&amp;positioning_strategy=center_on_screen&amp;width=950" TargetMode="External"/><Relationship Id="rId471" Type="http://schemas.openxmlformats.org/officeDocument/2006/relationships/hyperlink" Target="fdsup://factset/Doc%20Viewer%20Single?float_window=true&amp;positioning_strategy=center_on_screen&amp;_doc_docfn=U2FsdGVkX18AOmh3vuP5DDyJBtSM6sDVu5JFb1YFf8IPiBDAgS/MDajKHi72L9qGDB+QHDuken14f4YT8F20xZFhphsPrP3fFjzsmtoW3C0=&amp;_app_id=central_doc_viewer&amp;center_on_screen=true&amp;width=950&amp;height=800&amp;_dd2=%26f%3Dsld%26c%3Dtrue%26os%3D72850%26oe%3D72859" TargetMode="External"/><Relationship Id="rId17" Type="http://schemas.openxmlformats.org/officeDocument/2006/relationships/hyperlink" Target="https://my.apps.factset.com/viewer/?_app_id=central_doc_viewer&amp;_dd2=%26f%3Dsld%26c%3Dtrue%26os%3D45683%26oe%3D45690&amp;_doc_docfn=U2FsdGVkX193li2aY3tQ6MtpCjupLf3n5z1fP7gwgi4UaGVKnSIGlEz80KKeldeDdYEvboNfdATOhXVGdi2Bzw==&amp;center_on_screen=true&amp;float_window=true&amp;height=800&amp;positioning_strategy=center_on_screen&amp;width=950" TargetMode="External"/><Relationship Id="rId59" Type="http://schemas.openxmlformats.org/officeDocument/2006/relationships/hyperlink" Target="https://my.apps.factset.com/viewer/?_app_id=central_doc_viewer&amp;_dd2=%26f%3Dsld%26c%3Dtrue%26os%3D52183%26oe%3D52190&amp;_doc_docfn=U2FsdGVkX1+jsBOs+zVcC9kKkk5Sl+2dRCopF96BIvTMsGdeuB3BcTZNfyAeVbQEuZ2BiT60sna/5NNftwS6OA==&amp;center_on_screen=true&amp;float_window=true&amp;height=800&amp;positioning_strategy=center_on_screen&amp;width=950" TargetMode="External"/><Relationship Id="rId124" Type="http://schemas.openxmlformats.org/officeDocument/2006/relationships/hyperlink" Target="https://my.apps.factset.com/viewer/?_app_id=central_doc_viewer&amp;_dd2=%26f%3Dsld%26c%3Dtrue%26os%3D109782%26oe%3D109788&amp;_doc_docfn=U2FsdGVkX1+6r7OgzJWLXsWGjwKUQM311lnLg5qYO+JQa7o8RJZRg+S1Zr4B9eNtkXE2o9Uk6mK1QEF0UifWOVCMzbpeHorNLyZpwPaBQ6s=&amp;center_on_screen=true&amp;float_window=true&amp;height=800&amp;positioning_strategy=center_on_screen&amp;width=950" TargetMode="External"/><Relationship Id="rId527" Type="http://schemas.openxmlformats.org/officeDocument/2006/relationships/hyperlink" Target="fdsup://factset/Doc%20Viewer%20Single?float_window=true&amp;positioning_strategy=center_on_screen&amp;_doc_docfn=U2FsdGVkX18x9KGnTaa0SmCR3VsfxRho/cNwkgCF+YEM6a1xPUMm5Pi7nCR0271Zs+pA5QnJarfUxlawacxQz14GqjdZ/rWfiPnUeZ+fQa4=&amp;_app_id=central_doc_viewer&amp;center_on_screen=true&amp;width=950&amp;height=800&amp;_dd2=%26f%3Dsld%26c%3Dtrue%26os%3D29663%26oe%3D29670" TargetMode="External"/><Relationship Id="rId569" Type="http://schemas.openxmlformats.org/officeDocument/2006/relationships/hyperlink" Target="fdsup://factset/Doc%20Viewer%20Single?float_window=true&amp;positioning_strategy=center_on_screen&amp;_doc_docfn=U2FsdGVkX18pCzcW+7XDIbBnP8qNhwu0f/ruWtPSpRF9IKeuBaWMiIhLz8q9uLrs1RSDji25uZcAvZ+uL93mrV/vadUO3exiR3y9s0t5TaVhNoAn0pCrZtIkQTI0XDUYdSZEwUgDBcc2zXnwBD4DNQ==&amp;_app_id=central_doc_viewer&amp;center_on_screen=true&amp;width=950&amp;height=800&amp;_dd2=%26brh%3Dfalse" TargetMode="External"/><Relationship Id="rId70" Type="http://schemas.openxmlformats.org/officeDocument/2006/relationships/hyperlink" Target="https://my.apps.factset.com/viewer/?_app_id=central_doc_viewer&amp;_dd2=%26f%3Dsld%26c%3Dtrue%26os%3D106431%26oe%3D106438&amp;_doc_docfn=U2FsdGVkX18+XhiQX2heVId1oqn4afEL7no1IvwjQbRtJXvSdyDHNMCR6ZeJoyCz1TL2vCS3ng75NXJvXFLwK1B+4ZzgUdL10t1FnWE8Kx4=&amp;center_on_screen=true&amp;float_window=true&amp;height=800&amp;positioning_strategy=center_on_screen&amp;width=950" TargetMode="External"/><Relationship Id="rId166" Type="http://schemas.openxmlformats.org/officeDocument/2006/relationships/hyperlink" Target="https://my.apps.factset.com/viewer/?_app_id=central_doc_viewer&amp;_dd2=%26f%3Dsld%26c%3Dtrue%26os%3D115371%26oe%3D115381&amp;_doc_docfn=U2FsdGVkX18UiAFm+ZtRq/qYiGop6go90X9WMpvf+cim6ksp7YMdyJraoCtVkdVzochTRCIfxfa4jpubzW4bVdMHdjO+s0ohVlXY+EKmFn0=&amp;center_on_screen=true&amp;float_window=true&amp;height=800&amp;positioning_strategy=center_on_screen&amp;width=950" TargetMode="External"/><Relationship Id="rId331" Type="http://schemas.openxmlformats.org/officeDocument/2006/relationships/hyperlink" Target="fdsup://factset/Doc%20Viewer%20Single?float_window=true&amp;positioning_strategy=center_on_screen&amp;_doc_docfn=U2FsdGVkX1/lnpm/8J9mOHyCAD/+HcNoqiwbuFNR7Z/6uhA78u/aS0TAl14meXEAFUBSx7WspzUooj0tDZ47pfxDf3VJJRdXf+CJcLSBBvg=&amp;_app_id=central_doc_viewer&amp;center_on_screen=true&amp;width=950&amp;height=800&amp;_dd2=%26f%3Dsld%26c%3Dtrue%26os%3D61237%26oe%3D61244" TargetMode="External"/><Relationship Id="rId373" Type="http://schemas.openxmlformats.org/officeDocument/2006/relationships/hyperlink" Target="fdsup://factset/Doc%20Viewer%20Single?float_window=true&amp;positioning_strategy=center_on_screen&amp;_doc_docfn=U2FsdGVkX1/PNsPH3kvc427VK4Iwd5zLg83xsgdPd4pAuey0BmD58zQQqUQoJlBvABFrOFemjSpPwwhABt/MWTzfzikhPmFILCybPKNcYGE=&amp;_app_id=central_doc_viewer&amp;center_on_screen=true&amp;width=950&amp;height=800&amp;_dd2=%26f%3Dsld%26c%3Dtrue%26os%3D64505%26oe%3D64511" TargetMode="External"/><Relationship Id="rId429" Type="http://schemas.openxmlformats.org/officeDocument/2006/relationships/hyperlink" Target="fdsup://factset/Doc%20Viewer%20Single?float_window=true&amp;positioning_strategy=center_on_screen&amp;_doc_docfn=U2FsdGVkX189ogncl4pVglR7IPZXoMKA+CYs9RW2jrHKaTUB/6Fblne3fghIAuUuSVHFtIWVNBni/BMUzi0idKAMnBGsI0acl+cF7+MLDfk=&amp;_app_id=central_doc_viewer&amp;center_on_screen=true&amp;width=950&amp;height=800&amp;_dd2=%26f%3Dsld%26c%3Dtrue%26os%3D57630%26oe%3D57635" TargetMode="External"/><Relationship Id="rId580" Type="http://schemas.openxmlformats.org/officeDocument/2006/relationships/hyperlink" Target="fdsup://factset/Doc%20Viewer%20Single?float_window=true&amp;positioning_strategy=center_on_screen&amp;_doc_docfn=U2FsdGVkX1/khYrVuNRvSDjtXoUl1P8PayQsiUdwJlDCgDFLZ3xM5nm0m1FBmAMVTz0hydjzhpGsD6t7iSjfG4iF6bSpOTcPBtNEiUGRUkgJtLI0jIftD9HxKqWPf7H88D6rsuYeK4PDTiz5YscOfw==&amp;_app_id=central_doc_viewer&amp;center_on_screen=true&amp;width=950&amp;height=800&amp;_dd2=%26brh%3Dfalse" TargetMode="External"/><Relationship Id="rId1" Type="http://schemas.openxmlformats.org/officeDocument/2006/relationships/hyperlink" Target="https://my.apps.factset.com/viewer/?_app_id=central_doc_viewer&amp;_dd2=%26f%3Dsld%26c%3Dtrue%26os%3D101557%26oe%3D101568&amp;_doc_docfn=U2FsdGVkX19KIXR2wZHTdLPSrYj1kazCAFCs36eeLkpMEWXefqyuxqCu/7ZiS3NN+4r/vWwnsrUCquRedvnFXsuTHY/ew5mP1j0pkMXQjf8=&amp;center_on_screen=true&amp;float_window=true&amp;height=800&amp;positioning_strategy=center_on_screen&amp;width=950" TargetMode="External"/><Relationship Id="rId233" Type="http://schemas.openxmlformats.org/officeDocument/2006/relationships/hyperlink" Target="https://my.apps.factset.com/viewer/?_app_id=central_doc_viewer&amp;_dd2=%26f%3Dsld%26c%3Dtrue%26os%3D65615%26oe%3D65622&amp;_doc_docfn=U2FsdGVkX1+nBqdENjWcBRNfiBS1DEMFTKwh1mSqQG2zaVR+gf98Ycz9D84u9d8mLHh933QFZzaQdjH/AGcWLNm5fp1+idb77nkc2hn6krk=&amp;center_on_screen=true&amp;float_window=true&amp;height=800&amp;positioning_strategy=center_on_screen&amp;width=950" TargetMode="External"/><Relationship Id="rId440" Type="http://schemas.openxmlformats.org/officeDocument/2006/relationships/hyperlink" Target="fdsup://factset/Doc%20Viewer%20Single?float_window=true&amp;positioning_strategy=center_on_screen&amp;_doc_docfn=U2FsdGVkX189D0xnxnCbv4qKQyZYwGzVrR0cq+W0k0SM5hck52X5ksxG0enwClG9o0wSljhZ3t72ajvB+DhRIikjkcaic1bFjNhII9nCduY=&amp;_app_id=central_doc_viewer&amp;center_on_screen=true&amp;width=950&amp;height=800&amp;_dd2=%26f%3Dsld%26c%3Dtrue%26os%3D62612%26oe%3D62618" TargetMode="External"/><Relationship Id="rId28" Type="http://schemas.openxmlformats.org/officeDocument/2006/relationships/hyperlink" Target="https://my.apps.factset.com/viewer/?_app_id=central_doc_viewer&amp;_dd2=%26f%3Dsld%26c%3Dtrue%26os%3D104877%26oe%3D104884&amp;_doc_docfn=U2FsdGVkX1+r0ZwrS9dxVg4TyGu09jbIQ1mnYx9E3z3MOm+K1thNehHq6/pZDOuUdagryQIBNGevBnI8xetE6RxZq/O2oNJdzbaAc1jAv5Q=&amp;center_on_screen=true&amp;float_window=true&amp;height=800&amp;positioning_strategy=center_on_screen&amp;width=950" TargetMode="External"/><Relationship Id="rId275" Type="http://schemas.openxmlformats.org/officeDocument/2006/relationships/hyperlink" Target="https://my.apps.factset.com/viewer/?_app_id=central_doc_viewer&amp;_dd2=%26f%3Dsld%26c%3Dtrue%26os%3D88346%26oe%3D88352&amp;_doc_docfn=U2FsdGVkX1+zo5sDCqT08JkYwOc7UHfMVUOUs/XQcB9yDlx8mwyqu1brimKKvLmzLWsgd1CtdgZDsfdJLGf5g2irtZJa25joXkkHsfBxFIw=&amp;center_on_screen=true&amp;float_window=true&amp;height=800&amp;positioning_strategy=center_on_screen&amp;width=950" TargetMode="External"/><Relationship Id="rId300" Type="http://schemas.openxmlformats.org/officeDocument/2006/relationships/hyperlink" Target="fdsup://factset/Doc%20Viewer%20Single?float_window=true&amp;positioning_strategy=center_on_screen&amp;_doc_docfn=U2FsdGVkX1+h7EPxikPfn1lHirwfs7jwpYHv8gq1Vr51HDB4Sexobeh/dl0/pr42oPESw49G7gv0RK3eTMfb9A==&amp;_app_id=central_doc_viewer&amp;center_on_screen=true&amp;width=950&amp;height=800&amp;_dd2=%26f%3Dsld%26c%3Dtrue%26os%3D20482%26oe%3D20488" TargetMode="External"/><Relationship Id="rId482" Type="http://schemas.openxmlformats.org/officeDocument/2006/relationships/hyperlink" Target="fdsup://factset/Doc%20Viewer%20Single?float_window=true&amp;positioning_strategy=center_on_screen&amp;_doc_docfn=U2FsdGVkX1/u370UN6Grkgo+N0h5QqXBJa9orcqOGxd//N63sPUoc5VRA9Vn82WFBM/P2ha4maLhY0+IuLPQtwLpCPL7LC8/ydEZeTF3FJE=&amp;_app_id=central_doc_viewer&amp;center_on_screen=true&amp;width=950&amp;height=800&amp;_dd2=%26f%3Dsld%26c%3Dtrue%26os%3D71400%26oe%3D71406" TargetMode="External"/><Relationship Id="rId538" Type="http://schemas.openxmlformats.org/officeDocument/2006/relationships/hyperlink" Target="fdsup://factset/Doc%20Viewer%20Single?float_window=true&amp;positioning_strategy=center_on_screen&amp;_doc_docfn=U2FsdGVkX18mOjGCr99qE4KcPVdaKinRsfD6Cyt+kC31+GMqVsirLVbwWW8Q6XuDmIc1gklH2g873sd1b/udaO96jnIQQYHVFthmOFxa0ZM=&amp;_app_id=central_doc_viewer&amp;center_on_screen=true&amp;width=950&amp;height=800&amp;_dd2=%26f%3Dsld%26c%3Dtrue%26os%3D31619%26oe%3D31625" TargetMode="External"/><Relationship Id="rId81" Type="http://schemas.openxmlformats.org/officeDocument/2006/relationships/hyperlink" Target="https://my.apps.factset.com/viewer/?_app_id=central_doc_viewer&amp;_dd2=%26f%3Dsld%26c%3Dtrue%26os%3D47015%26oe%3D47022&amp;_doc_docfn=U2FsdGVkX19mKoH2pGsqsy3sfKtMTbzAUD5vRsaeFJO8tni1KOeYC0MTu/13bQpR3dsl8S0lXEZVkHadRZ1YTQ==&amp;center_on_screen=true&amp;float_window=true&amp;height=800&amp;positioning_strategy=center_on_screen&amp;width=950" TargetMode="External"/><Relationship Id="rId135" Type="http://schemas.openxmlformats.org/officeDocument/2006/relationships/hyperlink" Target="https://my.apps.factset.com/viewer/?_app_id=central_doc_viewer&amp;_dd2=%26f%3Dsld%26c%3Dtrue%26os%3D111560%26oe%3D111568&amp;_doc_docfn=U2FsdGVkX19SV7++ZXzpggZ66wNiT6wAWOVwjwaISYQmELcgl7npuiz2H30MCwaB7BEJpYWOL0jcZBYGE1O1xZv5Z99P4jXIvHGor+/EdWU=&amp;center_on_screen=true&amp;float_window=true&amp;height=800&amp;positioning_strategy=center_on_screen&amp;width=950" TargetMode="External"/><Relationship Id="rId177" Type="http://schemas.openxmlformats.org/officeDocument/2006/relationships/hyperlink" Target="https://my.apps.factset.com/viewer/?_app_id=central_doc_viewer&amp;_dd2=%26f%3Dsld%26c%3Dtrue%26os%3D123627%26oe%3D123636&amp;_doc_docfn=U2FsdGVkX19vQImABaABVzYz8Y/KRptx7xrJ78rE3u/JjLWUu2JKzZ+RYC2MOBx0zgK7aD6C/PLYQwesfl3rkatSMs7ZpaFvzV/M3XTwZRc=&amp;center_on_screen=true&amp;float_window=true&amp;height=800&amp;positioning_strategy=center_on_screen&amp;width=950" TargetMode="External"/><Relationship Id="rId342" Type="http://schemas.openxmlformats.org/officeDocument/2006/relationships/hyperlink" Target="fdsup://factset/Doc%20Viewer%20Single?float_window=true&amp;positioning_strategy=center_on_screen&amp;_doc_docfn=U2FsdGVkX18B1BS3+DSnk9lrfrkD7gSHOIGbWKl0dHBWb9AWNk+eI/bVvfaP6tiQsex6uV3frNGh5N7fwbuGWCUzdDIVCPT9yzdz1ozUSVE=&amp;_app_id=central_doc_viewer&amp;center_on_screen=true&amp;width=950&amp;height=800&amp;_dd2=%26f%3Dsld%26c%3Dtrue%26os%3D65770%26oe%3D65775" TargetMode="External"/><Relationship Id="rId384" Type="http://schemas.openxmlformats.org/officeDocument/2006/relationships/hyperlink" Target="fdsup://factset/Doc%20Viewer%20Single?float_window=true&amp;positioning_strategy=center_on_screen&amp;_doc_docfn=U2FsdGVkX1/1OP2MRtt7zESeaAaJKW0bdn1ryaUb4X8p0PS/y4sqq2d72J0KKY6ccZYVIZ6knMzDOquPWI3IibZ8/iESF4Q1iJTx9uke0nE=&amp;_app_id=central_doc_viewer&amp;center_on_screen=true&amp;width=950&amp;height=800&amp;_dd2=%26f%3Dsld%26c%3Dtrue%26os%3D71061%26oe%3D71062" TargetMode="External"/><Relationship Id="rId202" Type="http://schemas.openxmlformats.org/officeDocument/2006/relationships/hyperlink" Target="https://my.apps.factset.com/viewer/?_app_id=central_doc_viewer&amp;_dd2=%26f%3Dsld%26c%3Dtrue%26os%3D124744%26oe%3D124752&amp;_doc_docfn=U2FsdGVkX18IZZv7lgD3xu33cnAbQpxjuCk6D6iHLm2UGW0cUbEOA3ttMSDZpitXAYgn5oA8AkT4MVGHANBu6PhNX61bgchwD5H2ueTXyh4=&amp;center_on_screen=true&amp;float_window=true&amp;height=800&amp;positioning_strategy=center_on_screen&amp;width=950" TargetMode="External"/><Relationship Id="rId244" Type="http://schemas.openxmlformats.org/officeDocument/2006/relationships/hyperlink" Target="https://my.apps.factset.com/viewer/?_app_id=central_doc_viewer&amp;_dd2=%26f%3Dsld%26c%3Dtrue%26os%3D124183%26oe%3D124191&amp;_doc_docfn=U2FsdGVkX182T4uU31jVpjdbWk1y25YtIbUwN4hldm+1+u3K1vGP3MBR6c2HZ3jwe94p6H2NPS95CZ8AIUgrGjYpka9+gd9VESC+iQPIeSI=&amp;center_on_screen=true&amp;float_window=true&amp;height=800&amp;positioning_strategy=center_on_screen&amp;width=950" TargetMode="External"/><Relationship Id="rId39" Type="http://schemas.openxmlformats.org/officeDocument/2006/relationships/hyperlink" Target="https://my.apps.factset.com/viewer/?_app_id=central_doc_viewer&amp;_dd2=%26f%3Dsld%26c%3Dtrue%26os%3D41022%26oe%3D41028&amp;_doc_docfn=U2FsdGVkX1/9iPNASzEuEyeLOjrfKhNzV/g0yogmWVF8CfRjgQD7T6FSKaeHbu672VVM4DOG9knnNEhKfhH2AA==&amp;center_on_screen=true&amp;float_window=true&amp;height=800&amp;positioning_strategy=center_on_screen&amp;width=950" TargetMode="External"/><Relationship Id="rId286" Type="http://schemas.openxmlformats.org/officeDocument/2006/relationships/hyperlink" Target="https://my.apps.factset.com/viewer/?_app_id=central_doc_viewer&amp;_dd2=%26f%3Dsld%26c%3Dtrue%26os%3D181994%26oe%3D182004&amp;_doc_docfn=U2FsdGVkX18hl9dh7fvJALMUNjc0wNMkDCh5LzNuJNgr07sdwVyd4gQMH7Ppccscd3X5Vw59cu2aVVHo3EIfIxkAps4+irfao8rMzL5rR6Q=&amp;center_on_screen=true&amp;float_window=true&amp;height=800&amp;positioning_strategy=center_on_screen&amp;width=950" TargetMode="External"/><Relationship Id="rId451" Type="http://schemas.openxmlformats.org/officeDocument/2006/relationships/hyperlink" Target="fdsup://factset/Doc%20Viewer%20Single?float_window=true&amp;positioning_strategy=center_on_screen&amp;_doc_docfn=U2FsdGVkX1/FFMeIzzEOOJfa04brVCdOcdlq902VFfq/xVHpoR6REfeyopshnC1mRA2hH3nUrWAPj2TegXo+zoqXeWW9IYNi7SSMiYxE9k4=&amp;_app_id=central_doc_viewer&amp;center_on_screen=true&amp;width=950&amp;height=800&amp;_dd2=%26f%3Dsld%26c%3Dtrue%26os%3D71871%26oe%3D71878" TargetMode="External"/><Relationship Id="rId493" Type="http://schemas.openxmlformats.org/officeDocument/2006/relationships/hyperlink" Target="fdsup://factset/Doc%20Viewer%20Single?float_window=true&amp;positioning_strategy=center_on_screen&amp;_doc_docfn=U2FsdGVkX18zx/sny+5n9Tp0mIjtP7LAmmZOuoKLJbL++SMvMNW7JcGnhXgLuibzWvE3WhUa27AdI/61EoPzU5+4b7H39dkn7qHQaXTDS5g=&amp;_app_id=central_doc_viewer&amp;center_on_screen=true&amp;width=950&amp;height=800&amp;_dd2=%26f%3Dsld%26c%3Dtrue%26os%3D50660%26oe%3D50667" TargetMode="External"/><Relationship Id="rId507" Type="http://schemas.openxmlformats.org/officeDocument/2006/relationships/hyperlink" Target="fdsup://factset/Doc%20Viewer%20Single?float_window=true&amp;positioning_strategy=center_on_screen&amp;_doc_docfn=U2FsdGVkX19mc2Sc9EVCi6Q2rXoMQB+Hm/MnFCVawtXes+szQEj0zsMvoapbXNdLAYPvR89/fZRW14yXwAuyQHgKDMXD2uJoOnLWb93U8EY=&amp;_app_id=central_doc_viewer&amp;center_on_screen=true&amp;width=950&amp;height=800&amp;_dd2=%26f%3Dsld%26c%3Dtrue%26os%3D60895%26oe%3D60902" TargetMode="External"/><Relationship Id="rId549" Type="http://schemas.openxmlformats.org/officeDocument/2006/relationships/hyperlink" Target="fdsup://factset/Doc%20Viewer%20Single?float_window=true&amp;positioning_strategy=center_on_screen&amp;_doc_docfn=U2FsdGVkX1+16mZ87rQA1Z5scUA29n8gUp3Cv41MC778DbQAcyoPzPYRqrahCvPu69O4KJEUbCzf6JpGEujfAbPQMkWRBa034oN3GdDSH4s=&amp;_app_id=central_doc_viewer&amp;center_on_screen=true&amp;width=950&amp;height=800&amp;_dd2=%26f%3Dsld%26c%3Dtrue%26os%3D37241%26oe%3D37247" TargetMode="External"/><Relationship Id="rId50" Type="http://schemas.openxmlformats.org/officeDocument/2006/relationships/hyperlink" Target="https://my.apps.factset.com/viewer/?_app_id=central_doc_viewer&amp;_dd2=%26f%3Dsld%26c%3Dtrue%26os%3D104929%26oe%3D104935&amp;_doc_docfn=U2FsdGVkX19Z0YdnaDQ+IAkvCXnb8EaKxZ76gkV4psLHBYgtNyuC0RYWO2xyEeAVlQ3LxeR/lzm1VgpmfmNLRYixOJa5DOOVjvbIVJgvDMA=&amp;center_on_screen=true&amp;float_window=true&amp;height=800&amp;positioning_strategy=center_on_screen&amp;width=950" TargetMode="External"/><Relationship Id="rId104" Type="http://schemas.openxmlformats.org/officeDocument/2006/relationships/hyperlink" Target="https://my.apps.factset.com/viewer/?_app_id=central_doc_viewer&amp;_dd2=%26f%3Dsld%26c%3Dtrue%26os%3D105134%26oe%3D105140&amp;_doc_docfn=U2FsdGVkX1/vDu9i3O4sH3yAzgoIVNOz1L2nbp1yHzgxt0BgDMXAZun27HIoWRjSfUznrxzFdVGi2mVpDMUdOCUQXnrkLXuXN5tn2E+ZRmI=&amp;center_on_screen=true&amp;float_window=true&amp;height=800&amp;positioning_strategy=center_on_screen&amp;width=950" TargetMode="External"/><Relationship Id="rId146" Type="http://schemas.openxmlformats.org/officeDocument/2006/relationships/hyperlink" Target="https://my.apps.factset.com/viewer/?_app_id=central_doc_viewer&amp;_dd2=%26f%3Dsld%26c%3Dtrue%26os%3D107553%26oe%3D107557&amp;_doc_docfn=U2FsdGVkX199NVHwJlVNBFMUKdKkNoIP08apjyKPLHuAXQ3LlcelocRGpHoLwkXhCL6bhaxfHmFjln1ba4EnHpeCZag4UCRKwHWH8Y1JJNQ=&amp;center_on_screen=true&amp;float_window=true&amp;height=800&amp;positioning_strategy=center_on_screen&amp;width=950" TargetMode="External"/><Relationship Id="rId188" Type="http://schemas.openxmlformats.org/officeDocument/2006/relationships/hyperlink" Target="https://my.apps.factset.com/viewer/?_app_id=central_doc_viewer&amp;_dd2=%26f%3Dsld%26c%3Dtrue%26os%3D123123%26oe%3D123130&amp;_doc_docfn=U2FsdGVkX18Q77QfrcFrGmn5zcrGoQmg7b7+Rz30Q16b43XkxGLE7JXx+tXysOz7Q9PB4e1i5PCuOyxwaPfbaZcdeVy04v/KwRhNtUynKI4=&amp;center_on_screen=true&amp;float_window=true&amp;height=800&amp;positioning_strategy=center_on_screen&amp;width=950" TargetMode="External"/><Relationship Id="rId311" Type="http://schemas.openxmlformats.org/officeDocument/2006/relationships/hyperlink" Target="fdsup://factset/Doc%20Viewer%20Single?float_window=true&amp;positioning_strategy=center_on_screen&amp;_doc_docfn=U2FsdGVkX18kZpidlc9eTvpLqRRNql6Zc/ToSPa38traNvAvLnUFs5MWbyNnrVFUjfMIPPHK45N8PMn4FiNYOQ==&amp;_app_id=central_doc_viewer&amp;center_on_screen=true&amp;width=950&amp;height=800&amp;_dd2=%26f%3Dsld%26c%3Dtrue%26os%3D28289%26oe%3D28295" TargetMode="External"/><Relationship Id="rId353" Type="http://schemas.openxmlformats.org/officeDocument/2006/relationships/hyperlink" Target="fdsup://factset/Doc%20Viewer%20Single?float_window=true&amp;positioning_strategy=center_on_screen&amp;_doc_docfn=U2FsdGVkX1+zWsr37ylxCNq7za0R4WjFM1OqyyDp++h7i0Z4LgFBXFtQoR92LdFToaziJbwh2HlFGpm4UR5UBX7ortvCKDekEM8gjX4kYRU=&amp;_app_id=central_doc_viewer&amp;center_on_screen=true&amp;width=950&amp;height=800&amp;_dd2=%26f%3Dsld%26c%3Dtrue%26os%3D72464%26oe%3D72471" TargetMode="External"/><Relationship Id="rId395" Type="http://schemas.openxmlformats.org/officeDocument/2006/relationships/hyperlink" Target="fdsup://factset/Doc%20Viewer%20Single?float_window=true&amp;positioning_strategy=center_on_screen&amp;_doc_docfn=U2FsdGVkX1/+E70q3nF0Ipt1GnkxSERAjGXAJdr7/lkLg0lo9OktiKSRfeOX5E/LmtVBh16bfvdnqgJHHYQ/hm6BYYuwdp55X+Wc9ZnvzDQ=&amp;_app_id=central_doc_viewer&amp;center_on_screen=true&amp;width=950&amp;height=800&amp;_dd2=%26f%3Dsld%26c%3Dtrue%26os%3D57645%26oe%3D57651" TargetMode="External"/><Relationship Id="rId409" Type="http://schemas.openxmlformats.org/officeDocument/2006/relationships/hyperlink" Target="fdsup://factset/Doc%20Viewer%20Single?float_window=true&amp;positioning_strategy=center_on_screen&amp;_doc_docfn=U2FsdGVkX18pKDTr4q1MDkdeRbK5pnrfYQKELPRDTPHc+CqIBKiD8l8ggVLhtNvjilJFhqrIRqfRkYRABLztJnQ52hxDp5CAU3h2bvxJusI=&amp;_app_id=central_doc_viewer&amp;center_on_screen=true&amp;width=950&amp;height=800&amp;_dd2=%26f%3Dsld%26c%3Dtrue%26os%3D64094%26oe%3D64100" TargetMode="External"/><Relationship Id="rId560" Type="http://schemas.openxmlformats.org/officeDocument/2006/relationships/hyperlink" Target="fdsup://factset/Doc%20Viewer%20Single?float_window=true&amp;positioning_strategy=center_on_screen&amp;_doc_docfn=U2FsdGVkX1+ceaZDSR4jF6j56vN3nxTilLvcxyynkJD6tt4X3z823MfzAvRWUaGWZh/mzowvX/Wf/jDcTRmJFHn2nFLWtxaDTH8sUBu5KqSpOfpvWzvX6HSvQIEfNAUWsn/9/XihjFKrRyTLNYinrA==&amp;_app_id=central_doc_viewer&amp;center_on_screen=true&amp;width=950&amp;height=800&amp;_dd2=%26brh%3Dfalse" TargetMode="External"/><Relationship Id="rId92" Type="http://schemas.openxmlformats.org/officeDocument/2006/relationships/hyperlink" Target="https://my.apps.factset.com/viewer/?_app_id=central_doc_viewer&amp;_dd2=%26f%3Dsld%26c%3Dtrue%26os%3D107471%26oe%3D107476&amp;_doc_docfn=U2FsdGVkX1/M0++zBSdH8Usc411FYovVm5vABVtPZBFKP9XQgThwIc+7DLmKQSZDQf8ooXBP3yHsY/k85SXZnYkLW7nIkCGhY+BZvkkmcJw=&amp;center_on_screen=true&amp;float_window=true&amp;height=800&amp;positioning_strategy=center_on_screen&amp;width=950" TargetMode="External"/><Relationship Id="rId213" Type="http://schemas.openxmlformats.org/officeDocument/2006/relationships/hyperlink" Target="https://my.apps.factset.com/viewer/?_app_id=central_doc_viewer&amp;_dd2=%26f%3Dsld%26c%3Dtrue%26os%3D48449%26oe%3D48458&amp;_doc_docfn=U2FsdGVkX19jRayr+0vIGrkvUGODo1cFIDkFXnX2+XgrgijddudC5cTXSRSYNE/MT/OaIz/SXKMg1FpP+r5uSWIK2TqPeAF/dSH000fFRt0=&amp;center_on_screen=true&amp;float_window=true&amp;height=800&amp;positioning_strategy=center_on_screen&amp;width=950" TargetMode="External"/><Relationship Id="rId420" Type="http://schemas.openxmlformats.org/officeDocument/2006/relationships/hyperlink" Target="fdsup://factset/Doc%20Viewer%20Single?float_window=true&amp;positioning_strategy=center_on_screen&amp;_doc_docfn=U2FsdGVkX1/Uttc7h+yMy+YVhKQVtnL+boziguuOpT0okwBb0LKaJBto3JITVOsYAfrcTzWZkJNxE60DYpA5Vq8PdOj/f7AB8na7FDhFO5A=&amp;_app_id=central_doc_viewer&amp;center_on_screen=true&amp;width=950&amp;height=800&amp;_dd2=%26f%3Dsld%26c%3Dtrue%26os%3D70368%26oe%3D70373" TargetMode="External"/><Relationship Id="rId255" Type="http://schemas.openxmlformats.org/officeDocument/2006/relationships/hyperlink" Target="https://my.apps.factset.com/viewer/?_app_id=central_doc_viewer&amp;_dd2=%26f%3Dsld%26c%3Dtrue%26os%3D53765%26oe%3D53766&amp;_doc_docfn=U2FsdGVkX194UeCBravcYVdMOpIyYN3P2qFhVco6jhbQMYjG0GmOwh38n5LVMMvvuqiGQ8hjvVdkg2HOKkramWw/EblAMBqX0Iic8XXOf2k=&amp;center_on_screen=true&amp;float_window=true&amp;height=800&amp;positioning_strategy=center_on_screen&amp;width=950" TargetMode="External"/><Relationship Id="rId297" Type="http://schemas.openxmlformats.org/officeDocument/2006/relationships/hyperlink" Target="fdsup://factset/Doc%20Viewer%20Single?float_window=true&amp;positioning_strategy=center_on_screen&amp;_doc_docfn=U2FsdGVkX18nuOUyNo5N9dwKvZq4idpEwA3tG1IkJzJGtZpYxw2Sx060gEsEju5PmydxmlOxNef3uerz00nKGQ==&amp;_app_id=central_doc_viewer&amp;center_on_screen=true&amp;width=950&amp;height=800&amp;_dd2=%26f%3Dsld%26c%3Dtrue%26os%3D18552%26oe%3D18558" TargetMode="External"/><Relationship Id="rId462" Type="http://schemas.openxmlformats.org/officeDocument/2006/relationships/hyperlink" Target="fdsup://factset/Doc%20Viewer%20Single?float_window=true&amp;positioning_strategy=center_on_screen&amp;_doc_docfn=U2FsdGVkX19WLp+pXdQY6qlmpCPj0mKxWjV8Z0cIIBMZ0OD87V6cQotDQfvqa68NNg3VU87kYFNbOiYgDW0e4VcbOF//zv80yD/siXn5NS8=&amp;_app_id=central_doc_viewer&amp;center_on_screen=true&amp;width=950&amp;height=800&amp;_dd2=%26f%3Dsld%26c%3Dtrue%26os%3D61600%26oe%3D61606" TargetMode="External"/><Relationship Id="rId518" Type="http://schemas.openxmlformats.org/officeDocument/2006/relationships/hyperlink" Target="fdsup://factset/Doc%20Viewer%20Single?float_window=true&amp;positioning_strategy=center_on_screen&amp;_doc_docfn=U2FsdGVkX1+jwy7UQPRBUufheyohOkzmEMFnH9q57g2Ba2r54Jy9Kt/uVw00PtYvKo+us8NnpB5hYlAYAAxCDt5HlYXBoiniY3GRM5m3yXo=&amp;_app_id=central_doc_viewer&amp;center_on_screen=true&amp;width=950&amp;height=800&amp;_dd2=%26f%3Dsld%26c%3Dtrue%26os%3D62844%26oe%3D62850" TargetMode="External"/><Relationship Id="rId115" Type="http://schemas.openxmlformats.org/officeDocument/2006/relationships/hyperlink" Target="https://my.apps.factset.com/viewer/?_app_id=central_doc_viewer&amp;_dd2=%26f%3Dsld%26c%3Dtrue%26os%3D111395%26oe%3D111401&amp;_doc_docfn=U2FsdGVkX18I+/mYjeJc6oj9jsnERzqGCZPyCbXwYz8VC8TCd35rYSgbLQxGc5z+pvDR9AmGJAmCDXOAvXcn7MTW8cWU1w/iYmerOcmJOUI=&amp;center_on_screen=true&amp;float_window=true&amp;height=800&amp;positioning_strategy=center_on_screen&amp;width=950" TargetMode="External"/><Relationship Id="rId157" Type="http://schemas.openxmlformats.org/officeDocument/2006/relationships/hyperlink" Target="https://my.apps.factset.com/viewer/?_app_id=central_doc_viewer&amp;_dd2=%26f%3Dsld%26c%3Dtrue%26os%3D115612%26oe%3D115618&amp;_doc_docfn=U2FsdGVkX1/uUdAnTeXh1EgHIT5MCigA2BbvNsckcZw1FFeo4MAD6OrOGrne5ZnvsnrAwfV7ep3AUACgACNZB14vJvIBzlq2kHLHXOjJUJ4=&amp;center_on_screen=true&amp;float_window=true&amp;height=800&amp;positioning_strategy=center_on_screen&amp;width=950" TargetMode="External"/><Relationship Id="rId322" Type="http://schemas.openxmlformats.org/officeDocument/2006/relationships/hyperlink" Target="fdsup://factset/Doc%20Viewer%20Single?float_window=true&amp;positioning_strategy=center_on_screen&amp;_doc_docfn=U2FsdGVkX18jxSzWgnxjTDNN8P57uFiWJGm52OYcmRLLFpMEJdWxJKEjCAmx4AHd2o6PnxKbwfJFkg9DpqgK3XO3hIaG0Jm8R05GiDjn5bg=&amp;_app_id=central_doc_viewer&amp;center_on_screen=true&amp;width=950&amp;height=800&amp;_dd2=%26f%3Dsld%26c%3Dtrue%26os%3D59786%26oe%3D59795" TargetMode="External"/><Relationship Id="rId364" Type="http://schemas.openxmlformats.org/officeDocument/2006/relationships/hyperlink" Target="fdsup://factset/Doc%20Viewer%20Single?float_window=true&amp;positioning_strategy=center_on_screen&amp;_doc_docfn=U2FsdGVkX19Ijp7x8Zt15PR1zfSY40bk0qNXwNjDgV9vb21CTBxQ3BOK/nvSUXZjjQJglTQ3NONzvC0IpfFkcViF7K5tNL/KkDPV3VFc9Tw=&amp;_app_id=central_doc_viewer&amp;center_on_screen=true&amp;width=950&amp;height=800&amp;_dd2=%26f%3Dsld%26c%3Dtrue%26os%3D60972%26oe%3D60978" TargetMode="External"/><Relationship Id="rId61" Type="http://schemas.openxmlformats.org/officeDocument/2006/relationships/hyperlink" Target="https://my.apps.factset.com/viewer/?_app_id=central_doc_viewer&amp;_dd2=%26f%3Dsld%26c%3Dtrue%26os%3D105814%26oe%3D105821&amp;_doc_docfn=U2FsdGVkX18U7RTXahKbu8Z5jeik48bJAIKLGtn0hy8h7cjlFfIuy2zLADk6ZMf7rQV2XF/AI98Bg1f5iczg1M3LuIqxd5fddTU+vUQjtS8=&amp;center_on_screen=true&amp;float_window=true&amp;height=800&amp;positioning_strategy=center_on_screen&amp;width=950" TargetMode="External"/><Relationship Id="rId199" Type="http://schemas.openxmlformats.org/officeDocument/2006/relationships/hyperlink" Target="https://my.apps.factset.com/viewer/?_app_id=central_doc_viewer&amp;_dd2=%26f%3Dsld%26c%3Dtrue%26os%3D122577%26oe%3D122584&amp;_doc_docfn=U2FsdGVkX18BIjPwa4okFr4TGrfNSQWHwhumrKt0eQ4plqnRA4HcMKQncye+ZFi/HwVJE6vh9UvOjKxklRc/y+Mv+llapKRTLsuQw7WKXhc=&amp;center_on_screen=true&amp;float_window=true&amp;height=800&amp;positioning_strategy=center_on_screen&amp;width=950" TargetMode="External"/><Relationship Id="rId571" Type="http://schemas.openxmlformats.org/officeDocument/2006/relationships/hyperlink" Target="fdsup://factset/Doc%20Viewer%20Single?float_window=true&amp;positioning_strategy=center_on_screen&amp;_doc_docfn=U2FsdGVkX1+i56EJBP+KJ6qeJ5OZ3cZ3H1Yx3n+opN+lmIDPyuHCYkdXjyWocsnIugXOsbTRWosKAJkd9OdO16clEDIyIH7ugLoD7qvEUghEwPNpQ0LP+YI2PkHIgvWyYXw8sGLJJUbc2vXEBGBYeg==&amp;_app_id=central_doc_viewer&amp;center_on_screen=true&amp;width=950&amp;height=800&amp;_dd2=%26brh%3Dfalse" TargetMode="External"/><Relationship Id="rId19" Type="http://schemas.openxmlformats.org/officeDocument/2006/relationships/hyperlink" Target="https://my.apps.factset.com/viewer/?_app_id=central_doc_viewer&amp;_dd2=%26f%3Dsld%26c%3Dtrue%26os%3D102909%26oe%3D102916&amp;_doc_docfn=U2FsdGVkX1+Aw4uZQheDkdZDlvJqPZHV30hS0Bk5t4oKwSrkrpEUrmcKRHhLJf8Tm53D3vGbudlU9ZXo0+rREVxwksv1Anes6jmh/Co3Rgk=&amp;center_on_screen=true&amp;float_window=true&amp;height=800&amp;positioning_strategy=center_on_screen&amp;width=950" TargetMode="External"/><Relationship Id="rId224" Type="http://schemas.openxmlformats.org/officeDocument/2006/relationships/hyperlink" Target="https://my.apps.factset.com/viewer/?_app_id=central_doc_viewer&amp;_dd2=%26f%3Dsld%26c%3Dtrue%26os%3D34568%26oe%3D34575&amp;_doc_docfn=U2FsdGVkX1/1GkReTzlvcg/4uc6WEUWa/ph1k257wiOYLKsP522WBUy84FgdZKyJ+fs2XHeP4PVKKBkrRng4dTuw5hUw5HsFtKQld0zZUdXmALRI8bLgF1BIV+FiImnl&amp;center_on_screen=true&amp;float_window=true&amp;height=800&amp;positioning_strategy=center_on_screen&amp;width=950" TargetMode="External"/><Relationship Id="rId266" Type="http://schemas.openxmlformats.org/officeDocument/2006/relationships/hyperlink" Target="https://my.apps.factset.com/viewer/?_app_id=central_doc_viewer&amp;_dd2=%26f%3Dsld%26c%3Dtrue%26os%3D37980%26oe%3D37987&amp;_doc_docfn=U2FsdGVkX19zGpFUyrJ5TokGxa4YILqiopOmVbE1SnDzMmZn3P7AVvAoD7XDZ/XNprkBLMCqvu/yG40ht6FyAk20PRVx2SmpAJpUl1p8aOw9Wtw2Mu8jMeWUOfDbYXae&amp;center_on_screen=true&amp;float_window=true&amp;height=800&amp;positioning_strategy=center_on_screen&amp;width=950" TargetMode="External"/><Relationship Id="rId431" Type="http://schemas.openxmlformats.org/officeDocument/2006/relationships/hyperlink" Target="fdsup://factset/Doc%20Viewer%20Single?float_window=true&amp;positioning_strategy=center_on_screen&amp;_doc_docfn=U2FsdGVkX18Wg4cwUFV3mNXrvPbT7I8V2VgkCvbgymZCplKyi5im/kG0axxmI/gYs2trUwduX6LTir7OOPR0LKXy1ZaDJLqSX90oMVNhK1E=&amp;_app_id=central_doc_viewer&amp;center_on_screen=true&amp;width=950&amp;height=800&amp;_dd2=%26f%3Dsld%26c%3Dtrue%26os%3D59061%26oe%3D59068" TargetMode="External"/><Relationship Id="rId473" Type="http://schemas.openxmlformats.org/officeDocument/2006/relationships/hyperlink" Target="fdsup://factset/Doc%20Viewer%20Single?float_window=true&amp;positioning_strategy=center_on_screen&amp;_doc_docfn=U2FsdGVkX181MdxFkpdPlFWfkQfuzbAPobiPYc8kWMHjvPNFDctX15LdP4sq1xP0TSl6XOwbLhdvwTiL1YxpNbzD7cVxHTRNG9RP4UMvMKQ=&amp;_app_id=central_doc_viewer&amp;center_on_screen=true&amp;width=950&amp;height=800&amp;_dd2=%26f%3Dsld%26c%3Dtrue%26os%3D66596%26oe%3D66603" TargetMode="External"/><Relationship Id="rId529" Type="http://schemas.openxmlformats.org/officeDocument/2006/relationships/hyperlink" Target="fdsup://factset/Doc%20Viewer%20Single?float_window=true&amp;positioning_strategy=center_on_screen&amp;_doc_docfn=U2FsdGVkX19aZ6ch+fmw9Ns1Qx7rAaX8DMNs7n9eo6BrAjTsOeXJKlDdiLvhCEL6HrTqzUTkr8Cf/RpMlItFM86hfxObaioNjmiBZTYwvGk=&amp;_app_id=central_doc_viewer&amp;center_on_screen=true&amp;width=950&amp;height=800&amp;_dd2=%26f%3Dsld%26c%3Dtrue%26os%3D27247%26oe%3D27254" TargetMode="External"/><Relationship Id="rId30" Type="http://schemas.openxmlformats.org/officeDocument/2006/relationships/hyperlink" Target="https://my.apps.factset.com/viewer/?_app_id=central_doc_viewer&amp;_dd2=%26f%3Dsld%26c%3Dtrue%26os%3D102498%26oe%3D102504&amp;_doc_docfn=U2FsdGVkX18cVYlPE9ksFFDKkGRlG+/vsl/GtkYbaVSunlNdxdYkjEof+zu43mYyNzDIvW8J7CwDPZyeg1MG6jEZ7btuGZuOXqqV+tihnXE=&amp;center_on_screen=true&amp;float_window=true&amp;height=800&amp;positioning_strategy=center_on_screen&amp;width=950" TargetMode="External"/><Relationship Id="rId126" Type="http://schemas.openxmlformats.org/officeDocument/2006/relationships/hyperlink" Target="https://my.apps.factset.com/viewer/?_app_id=central_doc_viewer&amp;_dd2=%26f%3Dsld%26c%3Dtrue%26os%3D105909%26oe%3D105912&amp;_doc_docfn=U2FsdGVkX18BuEGMM701S2O7cJeZRgXGdLCdXdrBa21MbtgpXtZI8C0ZA8otq6HO0+m/RcobVSzBwomb66Xr3cKiyGmS2oIEFVqlPCM7amI=&amp;center_on_screen=true&amp;float_window=true&amp;height=800&amp;positioning_strategy=center_on_screen&amp;width=950" TargetMode="External"/><Relationship Id="rId168" Type="http://schemas.openxmlformats.org/officeDocument/2006/relationships/hyperlink" Target="https://my.apps.factset.com/viewer/?_app_id=central_doc_viewer&amp;_dd2=%26f%3Dsld%26c%3Dtrue%26os%3D109159%26oe%3D109169&amp;_doc_docfn=U2FsdGVkX1+FRa7nwnH+3XekUpZGdbmli0ldMa1qKKf5TSO5vqvgpgdE9r6L+oHbd0CyJBrYM0JJ+u2N75DmOtJKqZp4OWurJ5JDF8LW4j0=&amp;center_on_screen=true&amp;float_window=true&amp;height=800&amp;positioning_strategy=center_on_screen&amp;width=950" TargetMode="External"/><Relationship Id="rId333" Type="http://schemas.openxmlformats.org/officeDocument/2006/relationships/hyperlink" Target="fdsup://factset/Doc%20Viewer%20Single?float_window=true&amp;positioning_strategy=center_on_screen&amp;_doc_docfn=U2FsdGVkX18rka+53LDAF/sm8fFj9c9N9EpMe2L4o/64wYYdOgeAQpdbuPzHAIyGfPydKzO69NwILpj7YZkcpv3Pu6DcZfiUky76b0Fh8cY=&amp;_app_id=central_doc_viewer&amp;center_on_screen=true&amp;width=950&amp;height=800&amp;_dd2=%26f%3Dsld%26c%3Dtrue%26os%3D62199%26oe%3D62205" TargetMode="External"/><Relationship Id="rId540" Type="http://schemas.openxmlformats.org/officeDocument/2006/relationships/hyperlink" Target="fdsup://factset/Doc%20Viewer%20Single?float_window=true&amp;positioning_strategy=center_on_screen&amp;_doc_docfn=U2FsdGVkX18FsKvs6bbMvAG/l1azra4PgytUHGugKgPAH7a34sPN0pP5AdX3oTJINPJDq5TU8qyr/CubO0WrxAPpGqFA85TnQ+C2AhpIFSY=&amp;_app_id=central_doc_viewer&amp;center_on_screen=true&amp;width=950&amp;height=800&amp;_dd2=%26f%3Dsld%26c%3Dtrue%26os%3D38722%26oe%3D38731" TargetMode="External"/><Relationship Id="rId72" Type="http://schemas.openxmlformats.org/officeDocument/2006/relationships/hyperlink" Target="https://my.apps.factset.com/viewer/?_app_id=central_doc_viewer&amp;_dd2=%26f%3Dsld%26c%3Dtrue%26os%3D104043%26oe%3D104051&amp;_doc_docfn=U2FsdGVkX1/Nbz+mP7fuhjDdkKSb9GsaUhZnRDpzZei2B9+KRRjISbwVmRD64SvX4GnFRfCLCbol7xfHT9gQ3Oh/c6QXjBtpFAMXdYrkpoE=&amp;center_on_screen=true&amp;float_window=true&amp;height=800&amp;positioning_strategy=center_on_screen&amp;width=950" TargetMode="External"/><Relationship Id="rId375" Type="http://schemas.openxmlformats.org/officeDocument/2006/relationships/hyperlink" Target="fdsup://factset/Doc%20Viewer%20Single?float_window=true&amp;positioning_strategy=center_on_screen&amp;_doc_docfn=U2FsdGVkX19OqeTIjkIQVuFljEtUDTjrEeyu8sc4uGD2cyghs/ekMPQogYNKBoOeq4u01yJhB7CmKQXKF4HLFAcFQEckdqY89jdS/4FAgYo=&amp;_app_id=central_doc_viewer&amp;center_on_screen=true&amp;width=950&amp;height=800&amp;_dd2=%26f%3Dsld%26c%3Dtrue%26os%3D65484%26oe%3D65490" TargetMode="External"/><Relationship Id="rId582" Type="http://schemas.openxmlformats.org/officeDocument/2006/relationships/hyperlink" Target="fdsup://factset/Doc%20Viewer%20Single?float_window=true&amp;positioning_strategy=center_on_screen&amp;_doc_docfn=U2FsdGVkX1+M6zEsYB7lRefgwPflzGewS+wxOG60EdOrCehhKvAEjOXVIkbuv1SnPDALb7zXiwTWmovNewvL9nQJg5BHPEGYrds1FYtf8mLmiDf+lwHPgcKzzaBFLKG5VAeq6iDPUq2DWuLBBI7d2w==&amp;_app_id=central_doc_viewer&amp;center_on_screen=true&amp;width=950&amp;height=800&amp;_dd2=%26brh%3Dfalse" TargetMode="External"/><Relationship Id="rId3" Type="http://schemas.openxmlformats.org/officeDocument/2006/relationships/hyperlink" Target="https://my.apps.factset.com/viewer/?_app_id=central_doc_viewer&amp;_dd2=%26f%3Dsld%26c%3Dtrue%26os%3D41784%26oe%3D41793&amp;_doc_docfn=U2FsdGVkX1/mYOLQ9Llt5OKBSKQ3Pik2NXktFQt0If5oI01ZmGFOkuSNKL/8kPtsszMJwVfs6gxmi9gB72C4ag==&amp;center_on_screen=true&amp;float_window=true&amp;height=800&amp;positioning_strategy=center_on_screen&amp;width=950" TargetMode="External"/><Relationship Id="rId235" Type="http://schemas.openxmlformats.org/officeDocument/2006/relationships/hyperlink" Target="https://my.apps.factset.com/viewer/?_app_id=central_doc_viewer&amp;_dd2=%26f%3Dsld%26c%3Dtrue%26os%3D123478%26oe%3D123487&amp;_doc_docfn=U2FsdGVkX19G3znVWHMYY6ocXxj6Mq+lMyBNv2NVGPAFNbdVg0xS/vtFtoKr9dhqg+3WljaXgDVjQWgNrzQJrfD1+S+rhDFH0366oVXXZso=&amp;center_on_screen=true&amp;float_window=true&amp;height=800&amp;positioning_strategy=center_on_screen&amp;width=950" TargetMode="External"/><Relationship Id="rId277" Type="http://schemas.openxmlformats.org/officeDocument/2006/relationships/hyperlink" Target="https://my.apps.factset.com/viewer/?_app_id=central_doc_viewer&amp;_dd2=%26f%3Dsld%26c%3Dtrue%26os%3D129786%26oe%3D129792&amp;_doc_docfn=U2FsdGVkX18SGKdYllrOB6SDVKfjmtSLZ7T3S88X91JDPBtyX7IudlBtWm7kJ27yQ8Pg0NaLvJzF8UvDzpTIw7/yTqFmXCDFKTNg3hmSmTQ=&amp;center_on_screen=true&amp;float_window=true&amp;height=800&amp;positioning_strategy=center_on_screen&amp;width=950" TargetMode="External"/><Relationship Id="rId400" Type="http://schemas.openxmlformats.org/officeDocument/2006/relationships/hyperlink" Target="fdsup://factset/Doc%20Viewer%20Single?float_window=true&amp;positioning_strategy=center_on_screen&amp;_doc_docfn=U2FsdGVkX1+qE7vsc1ocxMMgxPSAFJpwjCvmAwEo7ASNnd3p8ATCcOG9L42jjbEp9hghJPkQ6ecbXRZf4drskCteLdxvjUvwhwF0vPYNjgc=&amp;_app_id=central_doc_viewer&amp;center_on_screen=true&amp;width=950&amp;height=800&amp;_dd2=%26f%3Dsld%26c%3Dtrue%26os%3D60527%26oe%3D60534" TargetMode="External"/><Relationship Id="rId442" Type="http://schemas.openxmlformats.org/officeDocument/2006/relationships/hyperlink" Target="fdsup://factset/Doc%20Viewer%20Single?float_window=true&amp;positioning_strategy=center_on_screen&amp;_doc_docfn=U2FsdGVkX1/1Z8EbFetin4VF5d8tnyiGqZpWB6hgaTWXpzqQHmms+EfpSPoxi6gbdZ3AY3R23/b/UKrukW6ftpHPBAyu9buwNSvA9UXBOu0=&amp;_app_id=central_doc_viewer&amp;center_on_screen=true&amp;width=950&amp;height=800&amp;_dd2=%26f%3Dsld%26c%3Dtrue%26os%3D63582%26oe%3D63588" TargetMode="External"/><Relationship Id="rId484" Type="http://schemas.openxmlformats.org/officeDocument/2006/relationships/hyperlink" Target="fdsup://factset/Doc%20Viewer%20Single?float_window=true&amp;positioning_strategy=center_on_screen&amp;_doc_docfn=U2FsdGVkX1/R4sHHi1hN9NpRMlM86zhWuTnSwgAN+1Ul62tgI5RLfKSHPmXDky1j3rIN3aXQYVudge5aVsX4hLZJ65619dj8jjC28kBuMe4=&amp;_app_id=central_doc_viewer&amp;center_on_screen=true&amp;width=950&amp;height=800&amp;_dd2=%26f%3Dsld%26c%3Dtrue%26os%3D72393%26oe%3D72398" TargetMode="External"/><Relationship Id="rId137" Type="http://schemas.openxmlformats.org/officeDocument/2006/relationships/hyperlink" Target="https://my.apps.factset.com/viewer/?_app_id=central_doc_viewer&amp;_dd2=%26f%3Dsld%26c%3Dtrue%26os%3D66032%26oe%3D66040&amp;_doc_docfn=U2FsdGVkX1+NhWMkF5D+IQ7T3B82E2jAorGev9DSZnAOFvG8B4rKUutWeYWMPttpjM0nu0qhg4sOCxt+iB6yXw==&amp;center_on_screen=true&amp;float_window=true&amp;height=800&amp;positioning_strategy=center_on_screen&amp;width=950" TargetMode="External"/><Relationship Id="rId302" Type="http://schemas.openxmlformats.org/officeDocument/2006/relationships/hyperlink" Target="fdsup://factset/Doc%20Viewer%20Single?float_window=true&amp;positioning_strategy=center_on_screen&amp;_doc_docfn=U2FsdGVkX1/NhpKr+iQTiaRgSCKYSAg68LTElS5SWoV7jO60xAQStbzbmbpBzs+iIqHjaSSzm21HAI+bKLrcKg==&amp;_app_id=central_doc_viewer&amp;center_on_screen=true&amp;width=950&amp;height=800&amp;_dd2=%26f%3Dsld%26c%3Dtrue%26os%3D22731%26oe%3D22738" TargetMode="External"/><Relationship Id="rId344" Type="http://schemas.openxmlformats.org/officeDocument/2006/relationships/hyperlink" Target="fdsup://factset/Doc%20Viewer%20Single?float_window=true&amp;positioning_strategy=center_on_screen&amp;_doc_docfn=U2FsdGVkX182clfJgMy2GXdjNeO4vv+oYrgJdyHmcRoDSTum6o74gEl0wCsHdr5bNgO8xn8qbIV0m35HAyOlXjRbmB8gUr1mMAThniPWWqY=&amp;_app_id=central_doc_viewer&amp;center_on_screen=true&amp;width=950&amp;height=800&amp;_dd2=%26f%3Dsld%26c%3Dtrue%26os%3D67213%26oe%3D67220" TargetMode="External"/><Relationship Id="rId41" Type="http://schemas.openxmlformats.org/officeDocument/2006/relationships/hyperlink" Target="https://my.apps.factset.com/viewer/?_app_id=central_doc_viewer&amp;_dd2=%26f%3Dsld%26c%3Dtrue%26os%3D106651%26oe%3D106657&amp;_doc_docfn=U2FsdGVkX1++YmovsFACIQOsbHVUkPqNUt04fyh3rSJNaQ7UcVsGI6thQICReJ1jFEQKu+Etr/WH0YksUiEMR57EVqPjigODnh4HjuPTaA0=&amp;center_on_screen=true&amp;float_window=true&amp;height=800&amp;positioning_strategy=center_on_screen&amp;width=950" TargetMode="External"/><Relationship Id="rId83" Type="http://schemas.openxmlformats.org/officeDocument/2006/relationships/hyperlink" Target="https://my.apps.factset.com/viewer/?_app_id=central_doc_viewer&amp;_dd2=%26f%3Dsld%26c%3Dtrue%26os%3D109433%26oe%3D109440&amp;_doc_docfn=U2FsdGVkX1+9sFELk4BWWEWXeXfmRpRDwf83P7IvAdocObWyhlfCCwEv50rmkaqSG5XNo5Zom5jSKav+otSEF/rltcQ75/gsFsGmKZoRz8k=&amp;center_on_screen=true&amp;float_window=true&amp;height=800&amp;positioning_strategy=center_on_screen&amp;width=950" TargetMode="External"/><Relationship Id="rId179" Type="http://schemas.openxmlformats.org/officeDocument/2006/relationships/hyperlink" Target="https://my.apps.factset.com/viewer/?_app_id=central_doc_viewer&amp;_dd2=%26f%3Dsld%26c%3Dtrue%26os%3D125062%26oe%3D125063&amp;_doc_docfn=U2FsdGVkX19NxLn8npI16yLqPYwSazkyl2JuvNBdN1gvGTohQb29fEl+mC7cBkd64fuqxxxyH+rHNc0sLZ9MMZVO0ZnmbuSIadzpRtunI/k=&amp;center_on_screen=true&amp;float_window=true&amp;height=800&amp;positioning_strategy=center_on_screen&amp;width=950" TargetMode="External"/><Relationship Id="rId386" Type="http://schemas.openxmlformats.org/officeDocument/2006/relationships/hyperlink" Target="fdsup://factset/Doc%20Viewer%20Single?float_window=true&amp;positioning_strategy=center_on_screen&amp;_doc_docfn=U2FsdGVkX19LrFwLkSD1QGwYoHr4kSfHjuedQTeoqzYZM/IRaHWVGJqEOAWFlP2OtJv1xgnUM975+x84zXWVIMImD7gmJt6q6fNO70Mfm2o=&amp;_app_id=central_doc_viewer&amp;center_on_screen=true&amp;width=950&amp;height=800&amp;_dd2=%26f%3Dsld%26c%3Dtrue%26os%3D72135%26oe%3D72140" TargetMode="External"/><Relationship Id="rId551" Type="http://schemas.openxmlformats.org/officeDocument/2006/relationships/hyperlink" Target="fdsup://factset/Doc%20Viewer%20Single?float_window=true&amp;positioning_strategy=center_on_screen&amp;_doc_docfn=U2FsdGVkX18XInyG5DL7DBLVzibIssVjCHkx34gfEf626sR07pKQ30Vf4J0nu+9FI+sYthB6xa63z9p8qRH0gs9MR1LvRGvm9crULnMAhVk=&amp;_app_id=central_doc_viewer&amp;center_on_screen=true&amp;width=950&amp;height=800&amp;_dd2=%26f%3Dsld%26c%3Dtrue%26os%3D38254%26oe%3D38259" TargetMode="External"/><Relationship Id="rId190" Type="http://schemas.openxmlformats.org/officeDocument/2006/relationships/hyperlink" Target="https://my.apps.factset.com/viewer/?_app_id=central_doc_viewer&amp;_dd2=%26f%3Dsld%26c%3Dtrue%26os%3D124540%26oe%3D124548&amp;_doc_docfn=U2FsdGVkX1/1FHLy16J828hOl3mcjo4VXW72MmBHJ3HemCd6f3dt8pm3f16h1d+Dc6oguD39WqceNmR2P+VM4j9nYni9ugGTvVrk0m5ZnHs=&amp;center_on_screen=true&amp;float_window=true&amp;height=800&amp;positioning_strategy=center_on_screen&amp;width=950" TargetMode="External"/><Relationship Id="rId204" Type="http://schemas.openxmlformats.org/officeDocument/2006/relationships/hyperlink" Target="https://my.apps.factset.com/viewer/?_app_id=central_doc_viewer&amp;_dd2=%26f%3Dsld%26c%3Dtrue%26os%3D126172%26oe%3D126177&amp;_doc_docfn=U2FsdGVkX1+x0YdgfcPy8r9Gcq9vdpiX+ONHDnmwp7oNhts2PMOAUONNrQwi2iwcJ96j79J3yOE1j0lvDSQcyRdgxbNNLzKiaaEujwyE00E=&amp;center_on_screen=true&amp;float_window=true&amp;height=800&amp;positioning_strategy=center_on_screen&amp;width=950" TargetMode="External"/><Relationship Id="rId246" Type="http://schemas.openxmlformats.org/officeDocument/2006/relationships/hyperlink" Target="https://my.apps.factset.com/viewer/?_app_id=central_doc_viewer&amp;_dd2=%26f%3Dsld%26c%3Dtrue%26os%3D36740%26oe%3D36748&amp;_doc_docfn=U2FsdGVkX18eO7rcDTTOhG+XfHoCSxN7UHyrASug5oB27e6JjQn0Ru3RJfbJZUgO+HlMdvFti1/BIIB+8DTcFS4ROR6Pl+OMUdu5EZPRDymuLHX2HHgyWk61m7P7Gtxc&amp;center_on_screen=true&amp;float_window=true&amp;height=800&amp;positioning_strategy=center_on_screen&amp;width=950" TargetMode="External"/><Relationship Id="rId288" Type="http://schemas.openxmlformats.org/officeDocument/2006/relationships/hyperlink" Target="https://my.apps.factset.com/viewer/?_app_id=central_doc_viewer&amp;_dd2=%26f%3Dsld%26c%3Dtrue%26os%3D155990%26oe%3D156000&amp;_doc_docfn=U2FsdGVkX1/6RMfEHyp/FZwnBN9pdrhvkVccTcvfpO6ikIbMc2N9CpPXrjDRnUhL+t0WmO3KMJyRoqOpXmJE0QcKbUPIEZAQpzLoVfRhfy4=&amp;center_on_screen=true&amp;float_window=true&amp;height=800&amp;positioning_strategy=center_on_screen&amp;width=950" TargetMode="External"/><Relationship Id="rId411" Type="http://schemas.openxmlformats.org/officeDocument/2006/relationships/hyperlink" Target="fdsup://factset/Doc%20Viewer%20Single?float_window=true&amp;positioning_strategy=center_on_screen&amp;_doc_docfn=U2FsdGVkX180c6BmyazRgPSevmYXUbx44TkJ/lrsMiGy6umUkq8lYvHP/9FXTxOG5PJOa3jf/QILLiDZmYyuNHJ7zg+pwel/SlFay/7exN0=&amp;_app_id=central_doc_viewer&amp;center_on_screen=true&amp;width=950&amp;height=800&amp;_dd2=%26f%3Dsld%26c%3Dtrue%26os%3D65057%26oe%3D65064" TargetMode="External"/><Relationship Id="rId453" Type="http://schemas.openxmlformats.org/officeDocument/2006/relationships/hyperlink" Target="fdsup://factset/Doc%20Viewer%20Single?float_window=true&amp;positioning_strategy=center_on_screen&amp;_doc_docfn=U2FsdGVkX19TZ1M38xi/Q8jDp9AZPIIDF4uwUhjFqwtLUAmdpQyOicUYzaC+lLD+q9VSk4EG8KaWqBRee9bWIYJMGuWcGw3C95cvpohCcQY=&amp;_app_id=central_doc_viewer&amp;center_on_screen=true&amp;width=950&amp;height=800&amp;_dd2=%26f%3Dsld%26c%3Dtrue%26os%3D69852%26oe%3D69858" TargetMode="External"/><Relationship Id="rId509" Type="http://schemas.openxmlformats.org/officeDocument/2006/relationships/hyperlink" Target="fdsup://factset/Doc%20Viewer%20Single?float_window=true&amp;positioning_strategy=center_on_screen&amp;_doc_docfn=U2FsdGVkX19IzTTwyHy2A1xnENJqzAhiPp9d6Kd6IW1VgMo3Iew9S/73CuRnZrqSNcThDWIZ/RYI4+F+N6FB1w4DcPW90K9UWunpUyxq6jk=&amp;_app_id=central_doc_viewer&amp;center_on_screen=true&amp;width=950&amp;height=800&amp;_dd2=%26f%3Dsld%26c%3Dtrue%26os%3D58007%26oe%3D58012" TargetMode="External"/><Relationship Id="rId106" Type="http://schemas.openxmlformats.org/officeDocument/2006/relationships/hyperlink" Target="https://my.apps.factset.com/viewer/?_app_id=central_doc_viewer&amp;_dd2=%26f%3Dsld%26c%3Dtrue%26os%3D108457%26oe%3D108464&amp;_doc_docfn=U2FsdGVkX1+eZkaAi0SjMk/2HoeDLd7b/HoJfzaIXR5Wjr9n35ukTXFl9UtOO+/7/kTTQqNPBjoozDDGgDW756oOmtb0bcwji0YcAPOk/gA=&amp;center_on_screen=true&amp;float_window=true&amp;height=800&amp;positioning_strategy=center_on_screen&amp;width=950" TargetMode="External"/><Relationship Id="rId313" Type="http://schemas.openxmlformats.org/officeDocument/2006/relationships/hyperlink" Target="fdsup://factset/Doc%20Viewer%20Single?float_window=true&amp;positioning_strategy=center_on_screen&amp;_doc_docfn=U2FsdGVkX18Ak26yTDBfHPXq2ohzuQCYnxtAasfG8X1LmVHY2F/JUu6/dXFnuzsshtpdAgLKTlzVm9eQZPLckw==&amp;_app_id=central_doc_viewer&amp;center_on_screen=true&amp;width=950&amp;height=800&amp;_dd2=%26f%3Dsld%26c%3Dtrue%26os%3D29544%26oe%3D29550" TargetMode="External"/><Relationship Id="rId495" Type="http://schemas.openxmlformats.org/officeDocument/2006/relationships/hyperlink" Target="fdsup://factset/Doc%20Viewer%20Single?float_window=true&amp;positioning_strategy=center_on_screen&amp;_doc_docfn=U2FsdGVkX1/6fZMQ3tHeqbay2qtRFmzfrD2XnjyinRrMxaKTAoyjQ7+zZp5sxj7aI8K2rpQBYHQrKZTkw8o8q+kQCpbhRY23WZ97vgOVxhY=&amp;_app_id=central_doc_viewer&amp;center_on_screen=true&amp;width=950&amp;height=800&amp;_dd2=%26f%3Dsld%26c%3Dtrue%26os%3D51645%26oe%3D51652" TargetMode="External"/><Relationship Id="rId10" Type="http://schemas.openxmlformats.org/officeDocument/2006/relationships/hyperlink" Target="https://my.apps.factset.com/viewer/?_app_id=central_doc_viewer&amp;_dd2=%26f%3Dsld%26c%3Dtrue%26os%3D101535%26oe%3D101542&amp;_doc_docfn=U2FsdGVkX18Ftc7LRonveDbJ7zXSHTAslwFAZKOngpJIMRkimWJOp8iV9FrwQY1qjPUjSuLu+dtikAFRchm1isR7ggnj9BRLU7d/8Azr3rI=&amp;center_on_screen=true&amp;float_window=true&amp;height=800&amp;positioning_strategy=center_on_screen&amp;width=950" TargetMode="External"/><Relationship Id="rId52" Type="http://schemas.openxmlformats.org/officeDocument/2006/relationships/hyperlink" Target="https://my.apps.factset.com/viewer/?_app_id=central_doc_viewer&amp;_dd2=%26f%3Dsld%26c%3Dtrue%26os%3D103249%26oe%3D103255&amp;_doc_docfn=U2FsdGVkX19Di01gwz5+ETQzF6TIYHKW54ZXshb2eyO4tI2gYOmT2rbafgB6WJEqKKjrvx4SdbSIsbZrjzWpU8f3/h6Na1+YWzB3vWJ2Ezk=&amp;center_on_screen=true&amp;float_window=true&amp;height=800&amp;positioning_strategy=center_on_screen&amp;width=950" TargetMode="External"/><Relationship Id="rId94" Type="http://schemas.openxmlformats.org/officeDocument/2006/relationships/hyperlink" Target="https://my.apps.factset.com/viewer/?_app_id=central_doc_viewer&amp;_dd2=%26f%3Dsld%26c%3Dtrue%26os%3D104754%26oe%3D104759&amp;_doc_docfn=U2FsdGVkX19GjdDiP315LCKsRYS2VeuoAmWUiYMOyZp9iD9mC+tjpfr6nl9o6DwbZyY3Q+aAkl/NrLuF4rx/KwuQgzLHhxtPXluF9v9m4Tc=&amp;center_on_screen=true&amp;float_window=true&amp;height=800&amp;positioning_strategy=center_on_screen&amp;width=950" TargetMode="External"/><Relationship Id="rId148" Type="http://schemas.openxmlformats.org/officeDocument/2006/relationships/hyperlink" Target="https://my.apps.factset.com/viewer/?_app_id=central_doc_viewer&amp;_dd2=%26f%3Dsld%26c%3Dtrue%26os%3D112751%26oe%3D112757&amp;_doc_docfn=U2FsdGVkX1/Lj6RNv+QdaRWyOrBQNoz5cMknFP88RXGSTd9EdmQu1ZFGxVw3Z38Vm4LVcdObPlMiPzPMUfE8mYP0Q/gLPytCYReE5a3akOI=&amp;center_on_screen=true&amp;float_window=true&amp;height=800&amp;positioning_strategy=center_on_screen&amp;width=950" TargetMode="External"/><Relationship Id="rId355" Type="http://schemas.openxmlformats.org/officeDocument/2006/relationships/hyperlink" Target="fdsup://factset/Doc%20Viewer%20Single?float_window=true&amp;positioning_strategy=center_on_screen&amp;_doc_docfn=U2FsdGVkX18ME/RAcNMaCP7tbVlNs0x37xpJt0dw4Q0OUof88P0EgjYRt2WzkwrITiluF2K75sTWn8uFRP0xbvy+HYGNrG6uFRJjMM+qjkY=&amp;_app_id=central_doc_viewer&amp;center_on_screen=true&amp;width=950&amp;height=800&amp;_dd2=%26f%3Dsld%26c%3Dtrue%26os%3D62826%26oe%3D62835" TargetMode="External"/><Relationship Id="rId397" Type="http://schemas.openxmlformats.org/officeDocument/2006/relationships/hyperlink" Target="fdsup://factset/Doc%20Viewer%20Single?float_window=true&amp;positioning_strategy=center_on_screen&amp;_doc_docfn=U2FsdGVkX1+knQjOEoEQQffVQM02rEmS7VFfvjnZ7syT4Z0/clYyv6hyguyTwclQDV6WspffXohGW/KQqWow0fvte5k0ugXmvnnrXsSauOE=&amp;_app_id=central_doc_viewer&amp;center_on_screen=true&amp;width=950&amp;height=800&amp;_dd2=%26f%3Dsld%26c%3Dtrue%26os%3D59077%26oe%3D59084" TargetMode="External"/><Relationship Id="rId520" Type="http://schemas.openxmlformats.org/officeDocument/2006/relationships/hyperlink" Target="fdsup://factset/Doc%20Viewer%20Single?float_window=true&amp;positioning_strategy=center_on_screen&amp;_doc_docfn=U2FsdGVkX1/Ma+eHsT8vJ31BZapyk7MZz8wgPfInnVBsKwYQviAsctr9b+0gRDTPj7fHR/F93AMXU0PWOBSQORb80pEPNFuTRL3WGHTstSA=&amp;_app_id=central_doc_viewer&amp;center_on_screen=true&amp;width=950&amp;height=800&amp;_dd2=%26f%3Dsld%26c%3Dtrue%26os%3D67189%26oe%3D67196" TargetMode="External"/><Relationship Id="rId562" Type="http://schemas.openxmlformats.org/officeDocument/2006/relationships/hyperlink" Target="fdsup://factset/Doc%20Viewer%20Single?float_window=true&amp;positioning_strategy=center_on_screen&amp;_doc_docfn=U2FsdGVkX1+m1hbmXL9+zb6PSABQfmw7+PtNv/MeRlRJBpk0FUa9lZ6g/MaJkCLaQFZCf7h1Mlkt6QbVCdNLt59YspVeJWTmw551PZtd4Lee0UG8qbrEWoifroj+1Spm+DjFimtKaE6FcGiFht0g3Q==&amp;_app_id=central_doc_viewer&amp;center_on_screen=true&amp;width=950&amp;height=800&amp;_dd2=%26brh%3Dfalse" TargetMode="External"/><Relationship Id="rId215" Type="http://schemas.openxmlformats.org/officeDocument/2006/relationships/hyperlink" Target="https://my.apps.factset.com/viewer/?_app_id=central_doc_viewer&amp;_dd2=%26f%3Dsld%26c%3Dtrue%26os%3D120583%26oe%3D120592&amp;_doc_docfn=U2FsdGVkX1/LfGllD6OONc1Q2lcQkk0dvGJOihjeTdg4O5jWcoazZYI8cANqNf72G+3oKQwNHZsrIfq900eo3OfrfwdUAdOZUFx8l8FYucw=&amp;center_on_screen=true&amp;float_window=true&amp;height=800&amp;positioning_strategy=center_on_screen&amp;width=950" TargetMode="External"/><Relationship Id="rId257" Type="http://schemas.openxmlformats.org/officeDocument/2006/relationships/hyperlink" Target="https://my.apps.factset.com/viewer/?_app_id=central_doc_viewer&amp;_dd2=%26f%3Dsld%26c%3Dtrue%26os%3D125634%26oe%3D125640&amp;_doc_docfn=U2FsdGVkX1/HQy2vVMYjlZTZj/TXQjEZ6e8trDXjzHlYwrUYI99e+CQUyHQZ6Qx7G6KRwIZZ8JEPujVmEeQNf1P00/vNGe0d+5UlIdJGP8I=&amp;center_on_screen=true&amp;float_window=true&amp;height=800&amp;positioning_strategy=center_on_screen&amp;width=950" TargetMode="External"/><Relationship Id="rId422" Type="http://schemas.openxmlformats.org/officeDocument/2006/relationships/hyperlink" Target="fdsup://factset/Doc%20Viewer%20Single?float_window=true&amp;positioning_strategy=center_on_screen&amp;_doc_docfn=U2FsdGVkX1+RohydzHNQe27KP/Jyo13Mis6k8Fl+pdQWeSA/kDpHwekqDEmTyWye+Zm071MTOPUxHBsw7zxIcxeLAxhOmzSwcpfFCQCDp3c=&amp;_app_id=central_doc_viewer&amp;center_on_screen=true&amp;width=950&amp;height=800&amp;_dd2=%26f%3Dsld%26c%3Dtrue%26os%3D71407%26oe%3D71414" TargetMode="External"/><Relationship Id="rId464" Type="http://schemas.openxmlformats.org/officeDocument/2006/relationships/hyperlink" Target="fdsup://factset/Doc%20Viewer%20Single?float_window=true&amp;positioning_strategy=center_on_screen&amp;_doc_docfn=U2FsdGVkX192vYZc/su1wneIvsFlEjcnZccjsHcAdDCTE/1oMOkN3Kl/DI/UnXC13VQ9dw+QhjdPDhuQU1X+GA7saBqnzEj2JfO/xQzjDi0=&amp;_app_id=central_doc_viewer&amp;center_on_screen=true&amp;width=950&amp;height=800&amp;_dd2=%26f%3Dsld%26c%3Dtrue%26os%3D62537%26oe%3D62543" TargetMode="External"/><Relationship Id="rId299" Type="http://schemas.openxmlformats.org/officeDocument/2006/relationships/hyperlink" Target="fdsup://factset/Doc%20Viewer%20Single?float_window=true&amp;positioning_strategy=center_on_screen&amp;_doc_docfn=U2FsdGVkX1/+ucwNGORsYaHtPB663iQ1ZEVxHNUTjK1MEhLaix/nKiLmaWBIWLEIbGpSivRD02sibEzVNlhsfA==&amp;_app_id=central_doc_viewer&amp;center_on_screen=true&amp;width=950&amp;height=800&amp;_dd2=%26f%3Dsld%26c%3Dtrue%26os%3D19794%26oe%3D19799" TargetMode="External"/><Relationship Id="rId63" Type="http://schemas.openxmlformats.org/officeDocument/2006/relationships/hyperlink" Target="https://my.apps.factset.com/viewer/?_app_id=central_doc_viewer&amp;_dd2=%26f%3Dsld%26c%3Dtrue%26os%3D52763%26oe%3D52770&amp;_doc_docfn=U2FsdGVkX1/3+l8LO/S6Pw1JIF4rHlEOKh2Z2LIGsi/GIh/5ydI55ePclZIYpAfx4tcwrZ4JLwoeGBj1kmmGKg==&amp;center_on_screen=true&amp;float_window=true&amp;height=800&amp;positioning_strategy=center_on_screen&amp;width=950" TargetMode="External"/><Relationship Id="rId159" Type="http://schemas.openxmlformats.org/officeDocument/2006/relationships/hyperlink" Target="https://my.apps.factset.com/viewer/?_app_id=central_doc_viewer&amp;_dd2=%26f%3Dsld%26c%3Dtrue%26os%3D116033%26oe%3D116043&amp;_doc_docfn=U2FsdGVkX1/g38VrTeJjXTwtZZrovsiWMJdsrLp1MhuX9lbw1/OxI5nZ2KgozNPZWK2hhnQMxblqgy6uXJ9KLjFZAlVQp+Y2SyVxWpeqPbo=&amp;center_on_screen=true&amp;float_window=true&amp;height=800&amp;positioning_strategy=center_on_screen&amp;width=950" TargetMode="External"/><Relationship Id="rId366" Type="http://schemas.openxmlformats.org/officeDocument/2006/relationships/hyperlink" Target="fdsup://factset/Doc%20Viewer%20Single?float_window=true&amp;positioning_strategy=center_on_screen&amp;_doc_docfn=U2FsdGVkX1+3oG9GLlbEgNVvqr/Afo2O1JDQl4SL5gJlvCU13BsZM7xW7Z1szACpdKJ79mHmeY4wO/B5ugOBmx7O3eJTQplJZbfFx0b3Zdw=&amp;_app_id=central_doc_viewer&amp;center_on_screen=true&amp;width=950&amp;height=800&amp;_dd2=%26f%3Dsld%26c%3Dtrue%26os%3D61918%26oe%3D61924" TargetMode="External"/><Relationship Id="rId573" Type="http://schemas.openxmlformats.org/officeDocument/2006/relationships/hyperlink" Target="fdsup://factset/Doc%20Viewer%20Single?float_window=true&amp;positioning_strategy=center_on_screen&amp;_doc_docfn=U2FsdGVkX18NMBdNrsjtPLWra7/QuQ5noExqU7XsZoaAn4jqaxzsiQcIMs8aLNbKQfgndvVC74R6QaGOMJ/49gR+aZRLZlpLZVFrSmxb0Xzi0SFmbQ8Fm29hhCK3OnWUTAjKM6z6KY7zompGhxPVlQ==&amp;_app_id=central_doc_viewer&amp;center_on_screen=true&amp;width=950&amp;height=800&amp;_dd2=%26brh%3Dfalse" TargetMode="External"/><Relationship Id="rId226" Type="http://schemas.openxmlformats.org/officeDocument/2006/relationships/hyperlink" Target="https://my.apps.factset.com/viewer/?_app_id=central_doc_viewer&amp;_dd2=%26f%3Dsld%26c%3Dtrue%26os%3D62887%26oe%3D62894&amp;_doc_docfn=U2FsdGVkX18TY0nSs749J8KqraX33+75HsWSawDnsNIucfkuzhQzvoGdaeWdIyF82O2onSA4Ru+rFsC7J27fTAZj6MERNzp1xURanh88Feo=&amp;center_on_screen=true&amp;float_window=true&amp;height=800&amp;positioning_strategy=center_on_screen&amp;width=950" TargetMode="External"/><Relationship Id="rId433" Type="http://schemas.openxmlformats.org/officeDocument/2006/relationships/hyperlink" Target="fdsup://factset/Doc%20Viewer%20Single?float_window=true&amp;positioning_strategy=center_on_screen&amp;_doc_docfn=U2FsdGVkX19fEv+Rl5K5A4BNTFUCvAnu/nSqlwlRUg2sCRVW7zCOBE2DMinWAOE6/YMm/f+iF28csjB+hnXM25Md2yxxn/uoxWSt3SZ5q4M=&amp;_app_id=central_doc_viewer&amp;center_on_screen=true&amp;width=950&amp;height=800&amp;_dd2=%26f%3Dsld%26c%3Dtrue%26os%3D60004%26oe%3D60011" TargetMode="External"/><Relationship Id="rId74" Type="http://schemas.openxmlformats.org/officeDocument/2006/relationships/hyperlink" Target="https://my.apps.factset.com/viewer/?_app_id=central_doc_viewer&amp;_dd2=%26f%3Dsld%26c%3Dtrue%26os%3D106553%26oe%3D106561&amp;_doc_docfn=U2FsdGVkX1+H65JRRSdFZ7u5mMv6OE/hPIb6QtggFbldvKuu+nTYXvzX3nQjiuiUfQsEn06sr207jn++IdRYz5qxbJs4fmIbasjcrBZhH9w=&amp;center_on_screen=true&amp;float_window=true&amp;height=800&amp;positioning_strategy=center_on_screen&amp;width=950" TargetMode="External"/><Relationship Id="rId377" Type="http://schemas.openxmlformats.org/officeDocument/2006/relationships/hyperlink" Target="fdsup://factset/Doc%20Viewer%20Single?float_window=true&amp;positioning_strategy=center_on_screen&amp;_doc_docfn=U2FsdGVkX1/In7nn/y9XPKub6Q9MsfYgKZbMqgtRVv3v05+V6yoVg+HqnthjoAmPo9A3pKT2lS3uUQyQ6LIO+T0FSMn1qsWN/lS1VNjNr+g=&amp;_app_id=central_doc_viewer&amp;center_on_screen=true&amp;width=950&amp;height=800&amp;_dd2=%26f%3Dsld%26c%3Dtrue%26os%3D66450%26oe%3D66457" TargetMode="External"/><Relationship Id="rId500" Type="http://schemas.openxmlformats.org/officeDocument/2006/relationships/hyperlink" Target="fdsup://factset/Doc%20Viewer%20Single?float_window=true&amp;positioning_strategy=center_on_screen&amp;_doc_docfn=U2FsdGVkX18T7r+9bQo0V6joCauvkDWX4Gf5C2ii5TlTFQH9YOV0yVmAb9tgTTi6fn2jd2kaHH5m/BUZhhgHxrKHDZDFi7v1YdRjQinsq6Q=&amp;_app_id=central_doc_viewer&amp;center_on_screen=true&amp;width=950&amp;height=800&amp;_dd2=%26f%3Dsld%26c%3Dtrue%26os%3D53994%26oe%3D54001" TargetMode="External"/><Relationship Id="rId5" Type="http://schemas.openxmlformats.org/officeDocument/2006/relationships/hyperlink" Target="https://my.apps.factset.com/viewer/?_app_id=central_doc_viewer&amp;_dd2=%26f%3Dsld%26c%3Dtrue%26os%3D101793%26oe%3D101804&amp;_doc_docfn=U2FsdGVkX18GaiAZmLOmtWY61KyCxnYq+4BOtw0jO6T+VRrcd5/JCiGEcFDYXWsuAHwPc1RjhNqjbq4MV+/1CSJ3zIRtiO12309TActyeDg=&amp;center_on_screen=true&amp;float_window=true&amp;height=800&amp;positioning_strategy=center_on_screen&amp;width=950" TargetMode="External"/><Relationship Id="rId237" Type="http://schemas.openxmlformats.org/officeDocument/2006/relationships/hyperlink" Target="https://my.apps.factset.com/viewer/?_app_id=central_doc_viewer&amp;_dd2=%26f%3Dsld%26c%3Dtrue%26os%3D173698%26oe%3D173707&amp;_doc_docfn=U2FsdGVkX1/erDMChDU8cgO+E+JI+me7hVcx6jt+4uWcaOIsKUilCZTaH9yIYIaQMWMnEYfwX8B4JBm2pOSvA2WeBwvd+mWOJRdVQvJr4FU=&amp;center_on_screen=true&amp;float_window=true&amp;height=800&amp;positioning_strategy=center_on_screen&amp;width=950" TargetMode="External"/><Relationship Id="rId444" Type="http://schemas.openxmlformats.org/officeDocument/2006/relationships/hyperlink" Target="fdsup://factset/Doc%20Viewer%20Single?float_window=true&amp;positioning_strategy=center_on_screen&amp;_doc_docfn=U2FsdGVkX19R5Ux4PLk+3CUGwycpBL5G26o3xK7uTtqZGpVAwN3PgVKdFb+36TcA4k5m+fyfZD2jNtWTQPUHv9alVRphlg73HHPl+IIUcXc=&amp;_app_id=central_doc_viewer&amp;center_on_screen=true&amp;width=950&amp;height=800&amp;_dd2=%26f%3Dsld%26c%3Dtrue%26os%3D64543%26oe%3D64548" TargetMode="External"/><Relationship Id="rId290" Type="http://schemas.openxmlformats.org/officeDocument/2006/relationships/hyperlink" Target="https://my.apps.factset.com/viewer/?_app_id=central_doc_viewer&amp;_dd2=%26f%3Dsld%26c%3Dtrue%26os%3D63086%26oe%3D63096&amp;_doc_docfn=U2FsdGVkX18ZCxAjlFGwDEdxBpLj38AczFgQmBoyrbsw49sGK/h33hGhWBdbHd6w36dY4bX8Px16hb/5iK38lAbs/rSC/sPl9eD3C/MlJ40=&amp;center_on_screen=true&amp;float_window=true&amp;height=800&amp;positioning_strategy=center_on_screen&amp;width=950" TargetMode="External"/><Relationship Id="rId304" Type="http://schemas.openxmlformats.org/officeDocument/2006/relationships/hyperlink" Target="fdsup://factset/Doc%20Viewer%20Single?float_window=true&amp;positioning_strategy=center_on_screen&amp;_doc_docfn=U2FsdGVkX1+gCqSmAHQ3zUPcF6J7ZwGm0dSgbKJSdj6PMDJ8+5i/LfeOHlIWjBRuO3k+hW/Fj9EjzC/52OeIiA==&amp;_app_id=central_doc_viewer&amp;center_on_screen=true&amp;width=950&amp;height=800&amp;_dd2=%26f%3Dsld%26c%3Dtrue%26os%3D24013%26oe%3D24019" TargetMode="External"/><Relationship Id="rId388" Type="http://schemas.openxmlformats.org/officeDocument/2006/relationships/hyperlink" Target="fdsup://factset/Doc%20Viewer%20Single?float_window=true&amp;positioning_strategy=center_on_screen&amp;_doc_docfn=U2FsdGVkX1/EFgi4/54UxpXuLyTpLBceVbONm4cHAGnfEOCH8BeLIUPa3oCuEy6AfyA3k4TGKZwOEhk/IMbvx9yKx5bXl7aF8xts3cv5jgs=&amp;_app_id=central_doc_viewer&amp;center_on_screen=true&amp;width=950&amp;height=800&amp;_dd2=%26f%3Dsld%26c%3Dtrue%26os%3D73177%26oe%3D73184" TargetMode="External"/><Relationship Id="rId511" Type="http://schemas.openxmlformats.org/officeDocument/2006/relationships/hyperlink" Target="fdsup://factset/Doc%20Viewer%20Single?float_window=true&amp;positioning_strategy=center_on_screen&amp;_doc_docfn=U2FsdGVkX19Nw5N+kBs3Ep0U8QVOYBZ/SfugKTnqoj8BWEe3n005FQn0xrQmzQMUBbxWv2YM0jz/RnBA2QfIc7LGokTn8wH4T7qCYe2Xiy4=&amp;_app_id=central_doc_viewer&amp;center_on_screen=true&amp;width=950&amp;height=800&amp;_dd2=%26f%3Dsld%26c%3Dtrue%26os%3D58976%26oe%3D58982" TargetMode="External"/><Relationship Id="rId85" Type="http://schemas.openxmlformats.org/officeDocument/2006/relationships/hyperlink" Target="https://my.apps.factset.com/viewer/?_app_id=central_doc_viewer&amp;_dd2=%26f%3Dsld%26c%3Dtrue%26os%3D107456%26oe%3D107461&amp;_doc_docfn=U2FsdGVkX1+ltVinoaC46G72h2wNwB1y7E0pi9K4HLGNn4h7ymjGoZlOjRjheJiIICzgSHe6Ze3Aym0dU89ENduixl25M7Weu5xPSls9Qb0=&amp;center_on_screen=true&amp;float_window=true&amp;height=800&amp;positioning_strategy=center_on_screen&amp;width=950" TargetMode="External"/><Relationship Id="rId150" Type="http://schemas.openxmlformats.org/officeDocument/2006/relationships/hyperlink" Target="https://my.apps.factset.com/viewer/?_app_id=central_doc_viewer&amp;_dd2=%26f%3Dsld%26c%3Dtrue%26os%3D107758%26oe%3D107762&amp;_doc_docfn=U2FsdGVkX1/xAHtVZn5uYJTyHIoslTBqNFYROikiHX/5nhc4XbWCXOcgtEtZ7OUHpWUrKilqzht2yN0S7pr3Bh0GZQ89jJaZhVS9gaJemuk=&amp;center_on_screen=true&amp;float_window=true&amp;height=800&amp;positioning_strategy=center_on_screen&amp;width=950" TargetMode="External"/><Relationship Id="rId248" Type="http://schemas.openxmlformats.org/officeDocument/2006/relationships/hyperlink" Target="https://my.apps.factset.com/viewer/?_app_id=central_doc_viewer&amp;_dd2=%26f%3Dsld%26c%3Dtrue%26os%3D70582%26oe%3D70590&amp;_doc_docfn=U2FsdGVkX18GY4JbkqOvbsFmeNkS2+1nN2Q3qCTgC0jRGkA+NgdKI4/nqi1Acp1vqzw/tVfP1ewvuFY4rCMiYKwaxRxbyOJMuSu5CylSB5E=&amp;center_on_screen=true&amp;float_window=true&amp;height=800&amp;positioning_strategy=center_on_screen&amp;width=950" TargetMode="External"/><Relationship Id="rId455" Type="http://schemas.openxmlformats.org/officeDocument/2006/relationships/hyperlink" Target="fdsup://factset/Doc%20Viewer%20Single?float_window=true&amp;positioning_strategy=center_on_screen&amp;_doc_docfn=U2FsdGVkX19VFZtyWFDvjfM8Qsol0E/b6I4WsGLt9xPM35twqNgZbqgKScWraR2fsFZKcTH4qLQUDB8MnBU406wBMtYnCLbySuGdSEVb4MQ=&amp;_app_id=central_doc_viewer&amp;center_on_screen=true&amp;width=950&amp;height=800&amp;_dd2=%26f%3Dsld%26c%3Dtrue%26os%3D70893%26oe%3D70900" TargetMode="External"/><Relationship Id="rId12" Type="http://schemas.openxmlformats.org/officeDocument/2006/relationships/hyperlink" Target="https://my.apps.factset.com/viewer/?_app_id=central_doc_viewer&amp;_dd2=%26f%3Dsld%26c%3Dtrue%26os%3D104514%26oe%3D104523&amp;_doc_docfn=U2FsdGVkX1+mR2U1ZgCFAqW6T8+UgNI/580grz1AsMxCzFRD/xLKZ88OhrZbM3qKaaOyqSUTTTmS8dy6YhyQxem9Sc6A8iFQ6FWtoJPvntA=&amp;center_on_screen=true&amp;float_window=true&amp;height=800&amp;positioning_strategy=center_on_screen&amp;width=950" TargetMode="External"/><Relationship Id="rId108" Type="http://schemas.openxmlformats.org/officeDocument/2006/relationships/hyperlink" Target="https://my.apps.factset.com/viewer/?_app_id=central_doc_viewer&amp;_dd2=%26f%3Dsld%26c%3Dtrue%26os%3D105403%26oe%3D105409&amp;_doc_docfn=U2FsdGVkX19Qc05+7HypflaVjjfVmffb+yCZJD3auwt+IJVVkZMH3QLfybApsZdsyURR9v6OsC4uXqC8zJyqpSmGTWf/JOwHNogSCSvjZHE=&amp;center_on_screen=true&amp;float_window=true&amp;height=800&amp;positioning_strategy=center_on_screen&amp;width=950" TargetMode="External"/><Relationship Id="rId315" Type="http://schemas.openxmlformats.org/officeDocument/2006/relationships/hyperlink" Target="fdsup://factset/Doc%20Viewer%20Single?float_window=true&amp;positioning_strategy=center_on_screen&amp;_doc_docfn=U2FsdGVkX1+Pm0DO0aGfewwupYYO9qjaI/Ox0igzD0pwHg37OJpvWApKXtfrmAHa166JLkdJzSwIWyKuaZcwfQ==&amp;_app_id=central_doc_viewer&amp;center_on_screen=true&amp;width=950&amp;height=800&amp;_dd2=%26f%3Dsld%26c%3Dtrue%26os%3D31860%26oe%3D31867" TargetMode="External"/><Relationship Id="rId522" Type="http://schemas.openxmlformats.org/officeDocument/2006/relationships/hyperlink" Target="fdsup://factset/Doc%20Viewer%20Single?float_window=true&amp;positioning_strategy=center_on_screen&amp;_doc_docfn=U2FsdGVkX1/FRYhBSIGLSIP3ciwNwnoCcMidvb9FJLdCtZCPx+TbxVNMlpMDMUz6kZ25le2y24zXootZGlf+F7+zFfaPoYo2LyDdDcQ1BgA=&amp;_app_id=central_doc_viewer&amp;center_on_screen=true&amp;width=950&amp;height=800&amp;_dd2=%26f%3Dsld%26c%3Dtrue%26os%3D65166%26oe%3D65172" TargetMode="External"/><Relationship Id="rId96" Type="http://schemas.openxmlformats.org/officeDocument/2006/relationships/hyperlink" Target="https://my.apps.factset.com/viewer/?_app_id=central_doc_viewer&amp;_dd2=%26f%3Dsld%26c%3Dtrue%26os%3D107672%26oe%3D107677&amp;_doc_docfn=U2FsdGVkX1+PVGjZuKxht/wxrdTpw5TWqWhQo4mACekuJbwBc2c4Dc9jdM12KQwef4ce9VSa7/XrPimwS5l7s/wqaGm3yEKghy/taPpDQgQ=&amp;center_on_screen=true&amp;float_window=true&amp;height=800&amp;positioning_strategy=center_on_screen&amp;width=950" TargetMode="External"/><Relationship Id="rId161" Type="http://schemas.openxmlformats.org/officeDocument/2006/relationships/hyperlink" Target="https://my.apps.factset.com/viewer/?_app_id=central_doc_viewer&amp;_dd2=%26f%3Dsld%26c%3Dtrue%26os%3D80532%26oe%3D80542&amp;_doc_docfn=U2FsdGVkX1/AaPAuXycgTJ4JPnzyQqozcvW0moQj1CGh7XZ8DWHXqUPmUOQR4aiKhi4qEBwCRsKffgsS6j1Mpg==&amp;center_on_screen=true&amp;float_window=true&amp;height=800&amp;positioning_strategy=center_on_screen&amp;width=950" TargetMode="External"/><Relationship Id="rId399" Type="http://schemas.openxmlformats.org/officeDocument/2006/relationships/hyperlink" Target="fdsup://factset/Doc%20Viewer%20Single?float_window=true&amp;positioning_strategy=center_on_screen&amp;_doc_docfn=U2FsdGVkX18bH2+SOkqR/OWEPVDQYYFNzEoYeyIR3w+exPyr0HMlGPWRE7Kpnoe1H25RUDu0bS3bmBHISuvGt9n4fsBx6E+SVsWJVhajKzw=&amp;_app_id=central_doc_viewer&amp;center_on_screen=true&amp;width=950&amp;height=800&amp;_dd2=%26f%3Dsld%26c%3Dtrue%26os%3D60020%26oe%3D60027" TargetMode="External"/><Relationship Id="rId259" Type="http://schemas.openxmlformats.org/officeDocument/2006/relationships/hyperlink" Target="https://my.apps.factset.com/viewer/?_app_id=central_doc_viewer&amp;_dd2=%26f%3Dsld%26c%3Dtrue%26os%3D37351%26oe%3D37357&amp;_doc_docfn=U2FsdGVkX1/wCGLNt/ruVEvkOX+z+qifU6VEHHDd/ESm1UTeYhlqEucmCwl1Ak7qOg6MhLfx8mO5ZD5bnK+Kg44xPK8Ultm8t1U2HwDeuBxIbWes4L0rUOFNOUvw5fT3&amp;center_on_screen=true&amp;float_window=true&amp;height=800&amp;positioning_strategy=center_on_screen&amp;width=950" TargetMode="External"/><Relationship Id="rId466" Type="http://schemas.openxmlformats.org/officeDocument/2006/relationships/hyperlink" Target="fdsup://factset/Doc%20Viewer%20Single?float_window=true&amp;positioning_strategy=center_on_screen&amp;_doc_docfn=U2FsdGVkX18w2BkGpeVIau9i32Bpp1xnAp5UZpY0AaelG6Ms1hVRJU4eYEyHkHVnK26CmbYjl9WTZqd+A9Z9qt47jvjW6xbzVI9rB7YJk0I=&amp;_app_id=central_doc_viewer&amp;center_on_screen=true&amp;width=950&amp;height=800&amp;_dd2=%26f%3Dsld%26c%3Dtrue%26os%3D64007%26oe%3D64013" TargetMode="External"/><Relationship Id="rId23" Type="http://schemas.openxmlformats.org/officeDocument/2006/relationships/hyperlink" Target="https://my.apps.factset.com/viewer/?_app_id=central_doc_viewer&amp;_dd2=%26f%3Dsld%26c%3Dtrue%26os%3D102918%26oe%3D102925&amp;_doc_docfn=U2FsdGVkX1/cYI6ZE3Hf/urWiug2mhswNRdH7ugZrFZ16s4tQnXigZbC5T5ZhE295RfiInwT5N1Hij0f6kPOD87p2PIG2FVhmscyEO/SH0A=&amp;center_on_screen=true&amp;float_window=true&amp;height=800&amp;positioning_strategy=center_on_screen&amp;width=950" TargetMode="External"/><Relationship Id="rId119" Type="http://schemas.openxmlformats.org/officeDocument/2006/relationships/hyperlink" Target="https://my.apps.factset.com/viewer/?_app_id=central_doc_viewer&amp;_dd2=%26f%3Dsld%26c%3Dtrue%26os%3D62425%26oe%3D62430&amp;_doc_docfn=U2FsdGVkX1/Pj/QQBRZisCayWG8FLrhfMbnfBmz3t+O5eqg5Ro8PKd6J/tKBUntkmHW2Zk3g5cXuhIjYmtbHyA==&amp;center_on_screen=true&amp;float_window=true&amp;height=800&amp;positioning_strategy=center_on_screen&amp;width=950" TargetMode="External"/><Relationship Id="rId326" Type="http://schemas.openxmlformats.org/officeDocument/2006/relationships/hyperlink" Target="fdsup://factset/Doc%20Viewer%20Single?float_window=true&amp;positioning_strategy=center_on_screen&amp;_doc_docfn=U2FsdGVkX1/mRGNqfTyhFXkR4h5EjUC4r7L+D2gBNSVSbJh/13WXfmkW/0wlX3mR0T1DOXNtKwc+C593IIpYxJMJJxvJonKjE41uZfzfLlA=&amp;_app_id=central_doc_viewer&amp;center_on_screen=true&amp;width=950&amp;height=800&amp;_dd2=%26f%3Dsld%26c%3Dtrue%26os%3D58387%26oe%3D58394" TargetMode="External"/><Relationship Id="rId533" Type="http://schemas.openxmlformats.org/officeDocument/2006/relationships/hyperlink" Target="fdsup://factset/Doc%20Viewer%20Single?float_window=true&amp;positioning_strategy=center_on_screen&amp;_doc_docfn=U2FsdGVkX1+eSLSkakuD6oPad+oyWrMvFg9ZaOJl7IOw2JsZXc0HeOyZekQ/DNSOV1FIbkZvUx8uGSlqeNPCMAwMZRYlQlpGAKvNdnR+4GE=&amp;_app_id=central_doc_viewer&amp;center_on_screen=true&amp;width=950&amp;height=800&amp;_dd2=%26f%3Dsld%26c%3Dtrue%26os%3D29188%26oe%3D29194" TargetMode="External"/><Relationship Id="rId172" Type="http://schemas.openxmlformats.org/officeDocument/2006/relationships/hyperlink" Target="https://my.apps.factset.com/viewer/?_app_id=central_doc_viewer&amp;_dd2=%26f%3Dsld%26c%3Dtrue%26os%3D111869%26oe%3D111879&amp;_doc_docfn=U2FsdGVkX185DLtx1rz6m/KBcHc4lUM+v3hA7sFMyXkBc67dLyyliqtqFhniuMKaWmMPF3TFm3gYkFAgspHkSryv1ii9Clm/qtOWxSyHqfo=&amp;center_on_screen=true&amp;float_window=true&amp;height=800&amp;positioning_strategy=center_on_screen&amp;width=950" TargetMode="External"/><Relationship Id="rId477" Type="http://schemas.openxmlformats.org/officeDocument/2006/relationships/hyperlink" Target="fdsup://factset/Doc%20Viewer%20Single?float_window=true&amp;positioning_strategy=center_on_screen&amp;_doc_docfn=U2FsdGVkX18mlfNCCWJr/FYaXEBj9G/ncvIvWo/1t5vj/OIdNLbrdQnkG0GLYomXckYSx4Z7sngi/pTRJChnyMr+b50L0tBbFDsoik6nnFg=&amp;_app_id=central_doc_viewer&amp;center_on_screen=true&amp;width=950&amp;height=800&amp;_dd2=%26f%3Dsld%26c%3Dtrue%26os%3D68521%26oe%3D68527" TargetMode="External"/><Relationship Id="rId337" Type="http://schemas.openxmlformats.org/officeDocument/2006/relationships/hyperlink" Target="fdsup://factset/Doc%20Viewer%20Single?float_window=true&amp;positioning_strategy=center_on_screen&amp;_doc_docfn=U2FsdGVkX18SgXQSOd1178juda0fXpIdkmpYEpePwT/UAOfzK2MpzFQJW96Kxyn9TmP7nyrtUZxvF1ppdWSYqNEcNbzZL1TqWAbGwQruOaQ=&amp;_app_id=central_doc_viewer&amp;center_on_screen=true&amp;width=950&amp;height=800&amp;_dd2=%26f%3Dsld%26c%3Dtrue%26os%3D63372%26oe%3D63379" TargetMode="External"/><Relationship Id="rId34" Type="http://schemas.openxmlformats.org/officeDocument/2006/relationships/hyperlink" Target="https://my.apps.factset.com/viewer/?_app_id=central_doc_viewer&amp;_dd2=%26f%3Dsld%26c%3Dtrue%26os%3D102707%26oe%3D102713&amp;_doc_docfn=U2FsdGVkX181FQBUP4Clh/dMUtnKxxuIZpSIM58S17TnORQZTMKn8+5NU6lCXo6w9ltw4QtEqFXbShVVnBcmo1Y4n7GKtFYftZEK3A5DHhU=&amp;center_on_screen=true&amp;float_window=true&amp;height=800&amp;positioning_strategy=center_on_screen&amp;width=950" TargetMode="External"/><Relationship Id="rId544" Type="http://schemas.openxmlformats.org/officeDocument/2006/relationships/hyperlink" Target="fdsup://factset/Doc%20Viewer%20Single?float_window=true&amp;positioning_strategy=center_on_screen&amp;_doc_docfn=U2FsdGVkX1+nOXFMQvhefuWxyJZ+NH70YauYGxnP9GjFtMHZ3JyPxXkvWVVjDK9or1FQehJX6HvIalyKr51YUxxLe4KTgm0pS9IrMTBfkY0=&amp;_app_id=central_doc_viewer&amp;center_on_screen=true&amp;width=950&amp;height=800&amp;_dd2=%26f%3Dsld%26c%3Dtrue%26os%3D34301%26oe%3D3430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BD75-0FBA-4213-A76B-A4D3391AEA0E}">
  <dimension ref="A1:B1"/>
  <sheetViews>
    <sheetView workbookViewId="0"/>
  </sheetViews>
  <sheetFormatPr defaultRowHeight="12.5"/>
  <sheetData>
    <row r="1" spans="1:2">
      <c r="B1" t="s">
        <v>123</v>
      </c>
    </row>
  </sheetData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C2CB-0310-4794-B35C-DCF5B911285F}">
  <sheetPr>
    <tabColor theme="8" tint="0.39997558519241921"/>
  </sheetPr>
  <dimension ref="B1:T40"/>
  <sheetViews>
    <sheetView showGridLines="0" tabSelected="1" workbookViewId="0">
      <selection activeCell="E28" sqref="E28"/>
    </sheetView>
  </sheetViews>
  <sheetFormatPr defaultRowHeight="12.5"/>
  <cols>
    <col min="2" max="2" width="20.6328125" customWidth="1"/>
    <col min="3" max="3" width="13.36328125" customWidth="1"/>
    <col min="4" max="4" width="1.6328125" customWidth="1"/>
    <col min="5" max="5" width="20.6328125" customWidth="1"/>
    <col min="14" max="14" width="1.6328125" customWidth="1"/>
    <col min="15" max="15" width="10.54296875" bestFit="1" customWidth="1"/>
    <col min="17" max="17" width="1.6328125" customWidth="1"/>
    <col min="19" max="20" width="10.1796875" bestFit="1" customWidth="1"/>
  </cols>
  <sheetData>
    <row r="1" spans="2:20" ht="13" thickBot="1"/>
    <row r="2" spans="2:20" ht="13.5" thickBot="1">
      <c r="B2" s="22" t="s">
        <v>51</v>
      </c>
      <c r="C2" s="23" t="s">
        <v>91</v>
      </c>
      <c r="E2" s="263" t="s">
        <v>68</v>
      </c>
      <c r="F2" s="264"/>
      <c r="G2" s="264"/>
      <c r="H2" s="264"/>
      <c r="I2" s="264"/>
      <c r="J2" s="264"/>
      <c r="K2" s="264"/>
      <c r="L2" s="264"/>
      <c r="M2" s="265"/>
      <c r="O2" s="1" t="s">
        <v>74</v>
      </c>
      <c r="P2" s="23">
        <v>185</v>
      </c>
      <c r="R2" s="111" t="s">
        <v>54</v>
      </c>
      <c r="S2" s="112" t="s">
        <v>125</v>
      </c>
      <c r="T2" s="115" t="s">
        <v>126</v>
      </c>
    </row>
    <row r="3" spans="2:20" ht="13.5" thickBot="1">
      <c r="B3" s="24" t="s">
        <v>52</v>
      </c>
      <c r="C3" s="25" t="s">
        <v>128</v>
      </c>
      <c r="E3" s="26"/>
      <c r="F3" s="27" t="s">
        <v>69</v>
      </c>
      <c r="G3" s="27" t="s">
        <v>70</v>
      </c>
      <c r="H3" s="27" t="s">
        <v>71</v>
      </c>
      <c r="I3" s="27" t="s">
        <v>113</v>
      </c>
      <c r="J3" s="27" t="s">
        <v>157</v>
      </c>
      <c r="K3" s="27" t="s">
        <v>73</v>
      </c>
      <c r="L3" s="27" t="s">
        <v>111</v>
      </c>
      <c r="M3" s="28" t="s">
        <v>112</v>
      </c>
      <c r="O3" s="1" t="s">
        <v>75</v>
      </c>
      <c r="P3" s="23">
        <v>175</v>
      </c>
      <c r="R3" s="29">
        <v>215</v>
      </c>
      <c r="S3" s="110">
        <f ca="1">$C$20/R3-1</f>
        <v>0.15183345595901399</v>
      </c>
      <c r="T3" s="113">
        <f ca="1">($C$26/R3)^(1/3)-1</f>
        <v>0.18173338927381577</v>
      </c>
    </row>
    <row r="4" spans="2:20" ht="13" thickBot="1">
      <c r="B4" s="261" t="s">
        <v>53</v>
      </c>
      <c r="C4" s="262"/>
      <c r="E4" s="22" t="s">
        <v>76</v>
      </c>
      <c r="F4" s="30">
        <f>'DY-US'!H3</f>
        <v>3199.165039</v>
      </c>
      <c r="G4" s="30">
        <f>'DY-US'!M3</f>
        <v>3130.5190429999998</v>
      </c>
      <c r="H4" s="30">
        <f>'DY-US'!R3</f>
        <v>3808.461914</v>
      </c>
      <c r="I4" s="106">
        <f>'DY-US'!W3</f>
        <v>4175.5742190000001</v>
      </c>
      <c r="J4" s="30">
        <f>'DY-US'!AB3</f>
        <v>4702.0149340000007</v>
      </c>
      <c r="K4" s="31">
        <f ca="1">'DY-US'!AG3</f>
        <v>5294.4243197400001</v>
      </c>
      <c r="L4" s="31">
        <f ca="1">'DY-US'!AH3</f>
        <v>6194.4764540957995</v>
      </c>
      <c r="M4" s="32">
        <f ca="1">'DY-US'!AI3</f>
        <v>7433.371744914959</v>
      </c>
      <c r="R4" s="33">
        <v>213</v>
      </c>
      <c r="S4" s="7">
        <f t="shared" ref="S4:S35" ca="1" si="0">$C$20/R4-1</f>
        <v>0.16264879357365247</v>
      </c>
      <c r="T4" s="114">
        <f t="shared" ref="T4:T35" ca="1" si="1">($C$26/R4)^(1/3)-1</f>
        <v>0.18542056882767199</v>
      </c>
    </row>
    <row r="5" spans="2:20" ht="13" thickBot="1">
      <c r="B5" s="22" t="s">
        <v>54</v>
      </c>
      <c r="C5" s="35">
        <v>175</v>
      </c>
      <c r="E5" s="24" t="s">
        <v>77</v>
      </c>
      <c r="F5" s="36">
        <f>'DY-US'!H4</f>
        <v>-4.2074919360171381E-2</v>
      </c>
      <c r="G5" s="36">
        <f>G4/F4-1</f>
        <v>-2.1457472547730005E-2</v>
      </c>
      <c r="H5" s="36">
        <f t="shared" ref="H5:M5" si="2">H4/G4-1</f>
        <v>0.21655925477147786</v>
      </c>
      <c r="I5" s="36">
        <f t="shared" si="2"/>
        <v>9.6393849614324845E-2</v>
      </c>
      <c r="J5" s="36">
        <f t="shared" si="2"/>
        <v>0.1260762442215857</v>
      </c>
      <c r="K5" s="36">
        <f t="shared" ca="1" si="2"/>
        <v>0.12599053683481976</v>
      </c>
      <c r="L5" s="36">
        <f t="shared" ca="1" si="2"/>
        <v>0.16999999999999993</v>
      </c>
      <c r="M5" s="103">
        <f t="shared" ca="1" si="2"/>
        <v>0.19999999999999996</v>
      </c>
      <c r="R5" s="33">
        <v>211</v>
      </c>
      <c r="S5" s="7">
        <f t="shared" ca="1" si="0"/>
        <v>0.17366916128525123</v>
      </c>
      <c r="T5" s="114">
        <f t="shared" ca="1" si="1"/>
        <v>0.18915420157159368</v>
      </c>
    </row>
    <row r="6" spans="2:20" ht="13" thickBot="1">
      <c r="B6" s="37" t="s">
        <v>55</v>
      </c>
      <c r="C6" s="100" cm="1">
        <f t="array" ref="C6">_xll.FDS("DY-US","FF_COM_SHS_OUT_EPS_DIL(ANN_R,0)")</f>
        <v>29.698926</v>
      </c>
      <c r="I6" s="39"/>
      <c r="J6" s="39"/>
      <c r="K6" s="39"/>
      <c r="L6" s="39"/>
      <c r="M6" s="39"/>
      <c r="R6" s="33">
        <v>209</v>
      </c>
      <c r="S6" s="7">
        <f t="shared" ca="1" si="0"/>
        <v>0.18490044512530135</v>
      </c>
      <c r="T6" s="114">
        <f t="shared" ca="1" si="1"/>
        <v>0.19293532145709058</v>
      </c>
    </row>
    <row r="7" spans="2:20">
      <c r="B7" s="37" t="s">
        <v>56</v>
      </c>
      <c r="C7" s="101">
        <f>C6*C5</f>
        <v>5197.3120500000005</v>
      </c>
      <c r="E7" s="22" t="s">
        <v>78</v>
      </c>
      <c r="F7" s="40">
        <f>'DY-US'!H59</f>
        <v>311.00203599999975</v>
      </c>
      <c r="G7" s="40">
        <f>'DY-US'!M59</f>
        <v>244.31908299999981</v>
      </c>
      <c r="H7" s="40">
        <f>'DY-US'!R59</f>
        <v>366.08900100000011</v>
      </c>
      <c r="I7" s="40">
        <f>'DY-US'!W59</f>
        <v>504.80326600000001</v>
      </c>
      <c r="J7" s="40">
        <f>'DY-US'!AB59</f>
        <v>576.34192900000005</v>
      </c>
      <c r="K7" s="40">
        <f ca="1">'DY-US'!AG59</f>
        <v>675.0510559810981</v>
      </c>
      <c r="L7" s="40">
        <f ca="1">'DY-US'!AH59</f>
        <v>800.71095284666637</v>
      </c>
      <c r="M7" s="41">
        <f ca="1">'DY-US'!AI59</f>
        <v>991.3432932211681</v>
      </c>
      <c r="R7" s="33">
        <v>207</v>
      </c>
      <c r="S7" s="7">
        <f t="shared" ca="1" si="0"/>
        <v>0.19634875860477297</v>
      </c>
      <c r="T7" s="114">
        <f t="shared" ca="1" si="1"/>
        <v>0.19676499562906691</v>
      </c>
    </row>
    <row r="8" spans="2:20" ht="13" thickBot="1">
      <c r="B8" s="37" t="s">
        <v>57</v>
      </c>
      <c r="C8" s="100" cm="1">
        <f t="array" ref="C8">_xll.FDS("DY-US","FF_DEBT(ANN_R,0)")</f>
        <v>885.04</v>
      </c>
      <c r="E8" s="24" t="s">
        <v>79</v>
      </c>
      <c r="F8" s="42">
        <f>F7/F4</f>
        <v>9.7213501713313694E-2</v>
      </c>
      <c r="G8" s="42">
        <f t="shared" ref="G8:M8" si="3">G7/G4</f>
        <v>7.8044273056351379E-2</v>
      </c>
      <c r="H8" s="42">
        <f t="shared" si="3"/>
        <v>9.6125157417026513E-2</v>
      </c>
      <c r="I8" s="42">
        <f t="shared" si="3"/>
        <v>0.12089433441345807</v>
      </c>
      <c r="J8" s="42">
        <f t="shared" si="3"/>
        <v>0.12257339397893115</v>
      </c>
      <c r="K8" s="42">
        <f t="shared" ca="1" si="3"/>
        <v>0.12750225807633203</v>
      </c>
      <c r="L8" s="42">
        <f t="shared" ca="1" si="3"/>
        <v>0.12926208676073581</v>
      </c>
      <c r="M8" s="43">
        <f t="shared" ca="1" si="3"/>
        <v>0.13336387943994982</v>
      </c>
      <c r="R8" s="33">
        <v>205</v>
      </c>
      <c r="S8" s="7">
        <f t="shared" ca="1" si="0"/>
        <v>0.20802045381067313</v>
      </c>
      <c r="T8" s="114">
        <f t="shared" ca="1" si="1"/>
        <v>0.20064432582460845</v>
      </c>
    </row>
    <row r="9" spans="2:20" ht="13" thickBot="1">
      <c r="B9" s="37" t="s">
        <v>58</v>
      </c>
      <c r="C9" s="100" cm="1">
        <f t="array" ref="C9">_xll.FDS("DY-US","FF_CASH_ST(ANN_R,0)")</f>
        <v>102.458</v>
      </c>
      <c r="R9" s="33">
        <v>203</v>
      </c>
      <c r="S9" s="7">
        <f t="shared" ca="1" si="0"/>
        <v>0.21992213315856146</v>
      </c>
      <c r="T9" s="114">
        <f t="shared" ca="1" si="1"/>
        <v>0.20457444984503304</v>
      </c>
    </row>
    <row r="10" spans="2:20">
      <c r="B10" s="37" t="s">
        <v>59</v>
      </c>
      <c r="C10" s="100">
        <f>C8-C9</f>
        <v>782.58199999999999</v>
      </c>
      <c r="E10" s="45" t="s">
        <v>80</v>
      </c>
      <c r="F10" s="46">
        <f>'DY-US'!H84</f>
        <v>2.6191188964635521</v>
      </c>
      <c r="G10" s="46">
        <f>'DY-US'!M84</f>
        <v>1.5221361466455949</v>
      </c>
      <c r="H10" s="46">
        <f>'DY-US'!R84</f>
        <v>4.7409719410791755</v>
      </c>
      <c r="I10" s="46">
        <f>'DY-US'!W84</f>
        <v>7.3714203210102491</v>
      </c>
      <c r="J10" s="46">
        <f>'DY-US'!AB84</f>
        <v>8.4367296983351814</v>
      </c>
      <c r="K10" s="47">
        <f ca="1">'DY-US'!AG84</f>
        <v>9.5300404028209424</v>
      </c>
      <c r="L10" s="47">
        <f ca="1">'DY-US'!AH84</f>
        <v>12.080204538106731</v>
      </c>
      <c r="M10" s="48">
        <f ca="1">'DY-US'!AI84</f>
        <v>15.426561799568129</v>
      </c>
      <c r="R10" s="33">
        <v>201</v>
      </c>
      <c r="S10" s="7">
        <f t="shared" ca="1" si="0"/>
        <v>0.23206066184670648</v>
      </c>
      <c r="T10" s="114">
        <f t="shared" ca="1" si="1"/>
        <v>0.20855654310580007</v>
      </c>
    </row>
    <row r="11" spans="2:20" ht="13" thickBot="1">
      <c r="B11" s="24" t="s">
        <v>60</v>
      </c>
      <c r="C11" s="102">
        <f>C7+C10</f>
        <v>5979.8940500000008</v>
      </c>
      <c r="E11" s="49" t="s">
        <v>77</v>
      </c>
      <c r="F11" s="50">
        <f>'DY-US'!H85</f>
        <v>0.21241636626440985</v>
      </c>
      <c r="G11" s="50">
        <f>G10/F10-1</f>
        <v>-0.418836560378817</v>
      </c>
      <c r="H11" s="50">
        <f t="shared" ref="H11:M11" si="4">H10/G10-1</f>
        <v>2.1146832374535514</v>
      </c>
      <c r="I11" s="50">
        <f t="shared" si="4"/>
        <v>0.55483314658308469</v>
      </c>
      <c r="J11" s="50">
        <f t="shared" si="4"/>
        <v>0.14451887572989897</v>
      </c>
      <c r="K11" s="104">
        <f t="shared" ca="1" si="4"/>
        <v>0.12958939584155504</v>
      </c>
      <c r="L11" s="104">
        <f t="shared" ca="1" si="4"/>
        <v>0.26759216409312669</v>
      </c>
      <c r="M11" s="107">
        <f t="shared" ca="1" si="4"/>
        <v>0.27701163924049377</v>
      </c>
      <c r="R11" s="33">
        <v>199</v>
      </c>
      <c r="S11" s="7">
        <f t="shared" ca="1" si="0"/>
        <v>0.24444318106124618</v>
      </c>
      <c r="T11" s="114">
        <f t="shared" ca="1" si="1"/>
        <v>0.21259182026922741</v>
      </c>
    </row>
    <row r="12" spans="2:20" ht="13" thickBot="1">
      <c r="E12" s="22" t="s">
        <v>81</v>
      </c>
      <c r="F12" s="40">
        <v>2.5371623120756697</v>
      </c>
      <c r="G12" s="40">
        <v>1.5221332611771698</v>
      </c>
      <c r="H12" s="40">
        <v>4.7409717077193303</v>
      </c>
      <c r="I12" s="51">
        <v>7.3714109940739601</v>
      </c>
      <c r="J12" s="30">
        <v>8.4367296983351814</v>
      </c>
      <c r="K12" s="105">
        <v>9.27</v>
      </c>
      <c r="L12" s="105">
        <v>11.09</v>
      </c>
      <c r="M12" s="195">
        <v>13.07</v>
      </c>
      <c r="R12" s="33">
        <v>197</v>
      </c>
      <c r="S12" s="7">
        <f t="shared" ca="1" si="0"/>
        <v>0.25707712198572596</v>
      </c>
      <c r="T12" s="114">
        <f t="shared" ca="1" si="1"/>
        <v>0.21668153696531456</v>
      </c>
    </row>
    <row r="13" spans="2:20" ht="13" thickBot="1">
      <c r="B13" s="266" t="s">
        <v>61</v>
      </c>
      <c r="C13" s="267"/>
      <c r="E13" s="24" t="s">
        <v>77</v>
      </c>
      <c r="F13" s="42">
        <v>0.11535246653288245</v>
      </c>
      <c r="G13" s="42">
        <v>-0.400064688832658</v>
      </c>
      <c r="H13" s="42">
        <v>2.1146889885664888</v>
      </c>
      <c r="I13" s="42">
        <v>0.55483125581021797</v>
      </c>
      <c r="J13" s="42">
        <f>J12/I12-1</f>
        <v>0.14452032387254676</v>
      </c>
      <c r="K13" s="108">
        <f>K12/J12-1</f>
        <v>9.8766978611303236E-2</v>
      </c>
      <c r="L13" s="108">
        <f>L12/K12-1</f>
        <v>0.19633225458468173</v>
      </c>
      <c r="M13" s="117">
        <f>M12/L12-1</f>
        <v>0.17853922452660065</v>
      </c>
      <c r="R13" s="33">
        <v>195</v>
      </c>
      <c r="S13" s="7">
        <f t="shared" ca="1" si="0"/>
        <v>0.269970220672759</v>
      </c>
      <c r="T13" s="114">
        <f t="shared" ca="1" si="1"/>
        <v>0.22082699160637986</v>
      </c>
    </row>
    <row r="14" spans="2:20" ht="13.5" thickBot="1">
      <c r="B14" s="22" t="s">
        <v>62</v>
      </c>
      <c r="C14" s="23">
        <v>2</v>
      </c>
      <c r="E14" s="52" t="s">
        <v>82</v>
      </c>
      <c r="F14" s="53"/>
      <c r="G14" s="53"/>
      <c r="H14" s="53"/>
      <c r="I14" s="18"/>
      <c r="J14" s="18"/>
      <c r="K14" s="18">
        <f t="shared" ref="K14:M14" ca="1" si="5">K10/K12-1</f>
        <v>2.805182338952994E-2</v>
      </c>
      <c r="L14" s="18">
        <f t="shared" ca="1" si="5"/>
        <v>8.9288055735503358E-2</v>
      </c>
      <c r="M14" s="196">
        <f t="shared" ca="1" si="5"/>
        <v>0.18030312161959672</v>
      </c>
      <c r="R14" s="33">
        <v>193</v>
      </c>
      <c r="S14" s="7">
        <f t="shared" ca="1" si="0"/>
        <v>0.28313053384035225</v>
      </c>
      <c r="T14" s="114">
        <f t="shared" ca="1" si="1"/>
        <v>0.22502952730164649</v>
      </c>
    </row>
    <row r="15" spans="2:20" ht="13.5" thickBot="1">
      <c r="B15" s="24" t="s">
        <v>63</v>
      </c>
      <c r="C15" s="23">
        <v>2</v>
      </c>
      <c r="R15" s="33">
        <v>191</v>
      </c>
      <c r="S15" s="7">
        <f t="shared" ca="1" si="0"/>
        <v>0.29656645566067019</v>
      </c>
      <c r="T15" s="114">
        <f t="shared" ca="1" si="1"/>
        <v>0.22929053387838461</v>
      </c>
    </row>
    <row r="16" spans="2:20" ht="13" thickBot="1">
      <c r="E16" s="54" t="s">
        <v>63</v>
      </c>
      <c r="F16" s="27" t="s">
        <v>69</v>
      </c>
      <c r="G16" s="27" t="s">
        <v>70</v>
      </c>
      <c r="H16" s="27" t="s">
        <v>71</v>
      </c>
      <c r="I16" s="27" t="s">
        <v>113</v>
      </c>
      <c r="J16" s="27" t="s">
        <v>72</v>
      </c>
      <c r="K16" s="27" t="s">
        <v>73</v>
      </c>
      <c r="L16" s="27" t="s">
        <v>111</v>
      </c>
      <c r="M16" s="28" t="s">
        <v>112</v>
      </c>
      <c r="R16" s="33">
        <v>189</v>
      </c>
      <c r="S16" s="7">
        <f t="shared" ca="1" si="0"/>
        <v>0.3102867356147514</v>
      </c>
      <c r="T16" s="114">
        <f t="shared" ca="1" si="1"/>
        <v>0.23361145001672257</v>
      </c>
    </row>
    <row r="17" spans="2:20" ht="13" thickBot="1">
      <c r="B17" s="261" t="s">
        <v>154</v>
      </c>
      <c r="C17" s="262"/>
      <c r="E17" s="22" t="s">
        <v>83</v>
      </c>
      <c r="F17" s="55">
        <f>$C$11/F4</f>
        <v>1.8692046134228841</v>
      </c>
      <c r="G17" s="55">
        <f t="shared" ref="G17:M17" si="6">$C$11/G4</f>
        <v>1.9101925169154772</v>
      </c>
      <c r="H17" s="55">
        <f t="shared" si="6"/>
        <v>1.570159866380116</v>
      </c>
      <c r="I17" s="55">
        <f t="shared" si="6"/>
        <v>1.4321129828778647</v>
      </c>
      <c r="J17" s="55">
        <f t="shared" si="6"/>
        <v>1.2717726621325103</v>
      </c>
      <c r="K17" s="55">
        <f t="shared" ca="1" si="6"/>
        <v>1.1294701158923475</v>
      </c>
      <c r="L17" s="55">
        <f t="shared" ca="1" si="6"/>
        <v>0.9653590734122629</v>
      </c>
      <c r="M17" s="56">
        <f t="shared" ca="1" si="6"/>
        <v>0.8044658945102191</v>
      </c>
      <c r="R17" s="33">
        <v>187</v>
      </c>
      <c r="S17" s="7">
        <f t="shared" ca="1" si="0"/>
        <v>0.32430049749298395</v>
      </c>
      <c r="T17" s="114">
        <f t="shared" ca="1" si="1"/>
        <v>0.23799376550580464</v>
      </c>
    </row>
    <row r="18" spans="2:20">
      <c r="B18" s="22" t="s">
        <v>148</v>
      </c>
      <c r="C18" s="41">
        <f ca="1">'DY-US'!AH84</f>
        <v>12.080204538106731</v>
      </c>
      <c r="E18" s="37" t="s">
        <v>84</v>
      </c>
      <c r="F18" s="109">
        <f>$C$11/F7</f>
        <v>19.227829267329959</v>
      </c>
      <c r="G18" s="109">
        <f t="shared" ref="G18:M18" si="7">$C$11/G7</f>
        <v>24.47575513370769</v>
      </c>
      <c r="H18" s="109">
        <f t="shared" si="7"/>
        <v>16.334536229347133</v>
      </c>
      <c r="I18" s="109">
        <f t="shared" si="7"/>
        <v>11.845989225434213</v>
      </c>
      <c r="J18" s="109">
        <f t="shared" si="7"/>
        <v>10.375601269155624</v>
      </c>
      <c r="K18" s="109">
        <f t="shared" ca="1" si="7"/>
        <v>8.8584322578519785</v>
      </c>
      <c r="L18" s="109">
        <f t="shared" ca="1" si="7"/>
        <v>7.4682306127328966</v>
      </c>
      <c r="M18" s="57">
        <f t="shared" ca="1" si="7"/>
        <v>6.0321122772410689</v>
      </c>
      <c r="R18" s="33">
        <v>185</v>
      </c>
      <c r="S18" s="7">
        <f t="shared" ca="1" si="0"/>
        <v>0.33861725962804323</v>
      </c>
      <c r="T18" s="114">
        <f t="shared" ca="1" si="1"/>
        <v>0.24243902362956993</v>
      </c>
    </row>
    <row r="19" spans="2:20">
      <c r="B19" s="37" t="s">
        <v>64</v>
      </c>
      <c r="C19" s="44">
        <v>20.5</v>
      </c>
      <c r="E19" s="37" t="s">
        <v>85</v>
      </c>
      <c r="F19" s="109">
        <f>$C$5/F10</f>
        <v>66.816363409959195</v>
      </c>
      <c r="G19" s="109">
        <f t="shared" ref="G19:M19" si="8">$C$5/G10</f>
        <v>114.97000474343636</v>
      </c>
      <c r="H19" s="109">
        <f t="shared" si="8"/>
        <v>36.912262332471258</v>
      </c>
      <c r="I19" s="109">
        <f t="shared" si="8"/>
        <v>23.740336648720142</v>
      </c>
      <c r="J19" s="109">
        <f t="shared" si="8"/>
        <v>20.74263443980346</v>
      </c>
      <c r="K19" s="109">
        <f t="shared" ca="1" si="8"/>
        <v>18.362986157771068</v>
      </c>
      <c r="L19" s="109">
        <f t="shared" ca="1" si="8"/>
        <v>14.486509681849052</v>
      </c>
      <c r="M19" s="57">
        <f t="shared" ca="1" si="8"/>
        <v>11.344070200068765</v>
      </c>
      <c r="R19" s="33">
        <v>183</v>
      </c>
      <c r="S19" s="7">
        <f t="shared" ca="1" si="0"/>
        <v>0.35324695645457926</v>
      </c>
      <c r="T19" s="114">
        <f t="shared" ca="1" si="1"/>
        <v>0.24694882369109372</v>
      </c>
    </row>
    <row r="20" spans="2:20" ht="13" thickBot="1">
      <c r="B20" s="37" t="s">
        <v>65</v>
      </c>
      <c r="C20" s="38">
        <f ca="1">C18*C19</f>
        <v>247.644193031188</v>
      </c>
      <c r="E20" s="24" t="s">
        <v>86</v>
      </c>
      <c r="F20" s="58">
        <f>$C$5/F12</f>
        <v>68.974696323953879</v>
      </c>
      <c r="G20" s="58">
        <f t="shared" ref="G20:L20" si="9">$C$5/G12</f>
        <v>114.97022268908343</v>
      </c>
      <c r="H20" s="58">
        <f t="shared" si="9"/>
        <v>36.912264149364582</v>
      </c>
      <c r="I20" s="58">
        <f t="shared" si="9"/>
        <v>23.740366687013701</v>
      </c>
      <c r="J20" s="58">
        <f t="shared" si="9"/>
        <v>20.74263443980346</v>
      </c>
      <c r="K20" s="58">
        <f t="shared" si="9"/>
        <v>18.878101402373247</v>
      </c>
      <c r="L20" s="58">
        <f t="shared" si="9"/>
        <v>15.779981965734896</v>
      </c>
      <c r="M20" s="59"/>
      <c r="R20" s="33">
        <v>181</v>
      </c>
      <c r="S20" s="7">
        <f t="shared" ca="1" si="0"/>
        <v>0.36819996149827627</v>
      </c>
      <c r="T20" s="114">
        <f t="shared" ca="1" si="1"/>
        <v>0.25152482368515527</v>
      </c>
    </row>
    <row r="21" spans="2:20" ht="13" thickBot="1">
      <c r="B21" s="24" t="s">
        <v>66</v>
      </c>
      <c r="C21" s="43">
        <f ca="1">C20/C5-1</f>
        <v>0.41510967446393132</v>
      </c>
      <c r="R21" s="33">
        <v>179</v>
      </c>
      <c r="S21" s="7">
        <f t="shared" ca="1" si="0"/>
        <v>0.38348711190607809</v>
      </c>
      <c r="T21" s="114">
        <f t="shared" ca="1" si="1"/>
        <v>0.25616874312947679</v>
      </c>
    </row>
    <row r="22" spans="2:20" ht="13" thickBot="1">
      <c r="E22" s="54" t="s">
        <v>87</v>
      </c>
      <c r="F22" s="60" t="s">
        <v>114</v>
      </c>
      <c r="G22" s="60" t="s">
        <v>115</v>
      </c>
      <c r="H22" s="60" t="s">
        <v>111</v>
      </c>
      <c r="I22" s="61" t="s">
        <v>116</v>
      </c>
      <c r="R22" s="33">
        <v>177</v>
      </c>
      <c r="S22" s="7">
        <f t="shared" ca="1" si="0"/>
        <v>0.39911973463948014</v>
      </c>
      <c r="T22" s="114">
        <f t="shared" ca="1" si="1"/>
        <v>0.26088236606595494</v>
      </c>
    </row>
    <row r="23" spans="2:20" ht="13" thickBot="1">
      <c r="B23" s="261" t="s">
        <v>124</v>
      </c>
      <c r="C23" s="262"/>
      <c r="E23" s="22" t="s">
        <v>88</v>
      </c>
      <c r="F23" s="62">
        <v>23</v>
      </c>
      <c r="G23" s="62">
        <v>24</v>
      </c>
      <c r="H23" s="63">
        <v>26</v>
      </c>
      <c r="I23" s="64">
        <v>26</v>
      </c>
      <c r="R23" s="33">
        <v>175</v>
      </c>
      <c r="S23" s="7">
        <f t="shared" ca="1" si="0"/>
        <v>0.41510967446393132</v>
      </c>
      <c r="T23" s="114">
        <f t="shared" ca="1" si="1"/>
        <v>0.26566754424413475</v>
      </c>
    </row>
    <row r="24" spans="2:20">
      <c r="B24" s="22" t="s">
        <v>117</v>
      </c>
      <c r="C24" s="41">
        <f ca="1">'DY-US'!AI84</f>
        <v>15.426561799568129</v>
      </c>
      <c r="E24" s="37" t="s">
        <v>89</v>
      </c>
      <c r="F24">
        <v>20.5</v>
      </c>
      <c r="G24">
        <v>22</v>
      </c>
      <c r="H24">
        <v>24</v>
      </c>
      <c r="I24" s="44">
        <v>24</v>
      </c>
      <c r="R24" s="33">
        <v>173</v>
      </c>
      <c r="S24" s="7">
        <f t="shared" ca="1" si="0"/>
        <v>0.43146932387969938</v>
      </c>
      <c r="T24" s="114">
        <f t="shared" ca="1" si="1"/>
        <v>0.2705262005002238</v>
      </c>
    </row>
    <row r="25" spans="2:20" ht="13" thickBot="1">
      <c r="B25" s="37" t="s">
        <v>64</v>
      </c>
      <c r="C25" s="44">
        <v>23</v>
      </c>
      <c r="E25" s="24" t="s">
        <v>90</v>
      </c>
      <c r="F25" s="65">
        <v>18</v>
      </c>
      <c r="G25" s="65">
        <v>20</v>
      </c>
      <c r="H25" s="65">
        <v>22</v>
      </c>
      <c r="I25" s="66">
        <v>22</v>
      </c>
      <c r="R25" s="33">
        <v>171</v>
      </c>
      <c r="S25" s="7">
        <f t="shared" ca="1" si="0"/>
        <v>0.44821165515314609</v>
      </c>
      <c r="T25" s="114">
        <f t="shared" ca="1" si="1"/>
        <v>0.27546033234607492</v>
      </c>
    </row>
    <row r="26" spans="2:20">
      <c r="B26" s="37" t="s">
        <v>65</v>
      </c>
      <c r="C26" s="38">
        <f ca="1">C25*C24</f>
        <v>354.81092139006694</v>
      </c>
      <c r="R26" s="33">
        <v>169</v>
      </c>
      <c r="S26" s="7">
        <f t="shared" ca="1" si="0"/>
        <v>0.46535025462241419</v>
      </c>
      <c r="T26" s="114">
        <f t="shared" ca="1" si="1"/>
        <v>0.28047201578381165</v>
      </c>
    </row>
    <row r="27" spans="2:20">
      <c r="B27" s="37" t="s">
        <v>66</v>
      </c>
      <c r="C27" s="34">
        <f ca="1">C26/C5-1</f>
        <v>1.027490979371811</v>
      </c>
      <c r="R27" s="33">
        <v>167</v>
      </c>
      <c r="S27" s="7">
        <f t="shared" ca="1" si="0"/>
        <v>0.48289935946819162</v>
      </c>
      <c r="T27" s="114">
        <f t="shared" ca="1" si="1"/>
        <v>0.2855634093631465</v>
      </c>
    </row>
    <row r="28" spans="2:20" ht="13" thickBot="1">
      <c r="B28" s="24" t="s">
        <v>67</v>
      </c>
      <c r="C28" s="43">
        <f ca="1">(C26/C5)^(1/2)-1</f>
        <v>0.42389991901531165</v>
      </c>
      <c r="R28" s="33">
        <v>165</v>
      </c>
      <c r="S28" s="7">
        <f t="shared" ca="1" si="0"/>
        <v>0.50087389715871522</v>
      </c>
      <c r="T28" s="114">
        <f t="shared" ca="1" si="1"/>
        <v>0.29073675849994807</v>
      </c>
    </row>
    <row r="29" spans="2:20" ht="13" thickBot="1">
      <c r="R29" s="33">
        <v>163</v>
      </c>
      <c r="S29" s="7">
        <f t="shared" ca="1" si="0"/>
        <v>0.5192895277986993</v>
      </c>
      <c r="T29" s="114">
        <f t="shared" ca="1" si="1"/>
        <v>0.29599440007627575</v>
      </c>
    </row>
    <row r="30" spans="2:20" ht="13" thickBot="1">
      <c r="B30" s="261" t="s">
        <v>158</v>
      </c>
      <c r="C30" s="262"/>
      <c r="R30" s="33">
        <v>161</v>
      </c>
      <c r="S30" s="7">
        <f t="shared" ca="1" si="0"/>
        <v>0.53816268963470804</v>
      </c>
      <c r="T30" s="114">
        <f t="shared" ca="1" si="1"/>
        <v>0.30133876734393916</v>
      </c>
    </row>
    <row r="31" spans="2:20">
      <c r="B31" s="22" t="s">
        <v>118</v>
      </c>
      <c r="C31" s="41">
        <f ca="1">C18</f>
        <v>12.080204538106731</v>
      </c>
      <c r="R31" s="37">
        <v>159</v>
      </c>
      <c r="S31" s="114">
        <f t="shared" ca="1" si="0"/>
        <v>0.55751064799489303</v>
      </c>
      <c r="T31" s="34">
        <f t="shared" ca="1" si="1"/>
        <v>0.30677239515566113</v>
      </c>
    </row>
    <row r="32" spans="2:20">
      <c r="B32" s="37" t="s">
        <v>64</v>
      </c>
      <c r="C32" s="44">
        <f>F25</f>
        <v>18</v>
      </c>
      <c r="F32" s="94"/>
      <c r="R32" s="37">
        <v>157</v>
      </c>
      <c r="S32" s="114">
        <f t="shared" ca="1" si="0"/>
        <v>0.57735154796935029</v>
      </c>
      <c r="T32" s="34">
        <f t="shared" ca="1" si="1"/>
        <v>0.31229792555016389</v>
      </c>
    </row>
    <row r="33" spans="2:20">
      <c r="B33" s="37" t="s">
        <v>65</v>
      </c>
      <c r="C33" s="38">
        <f ca="1">C31*C32</f>
        <v>217.44368168592115</v>
      </c>
      <c r="R33" s="37">
        <v>155</v>
      </c>
      <c r="S33" s="114">
        <f t="shared" ca="1" si="0"/>
        <v>0.59770447116895475</v>
      </c>
      <c r="T33" s="34">
        <f t="shared" ca="1" si="1"/>
        <v>0.31791811371998335</v>
      </c>
    </row>
    <row r="34" spans="2:20" ht="13" thickBot="1">
      <c r="B34" s="24" t="s">
        <v>66</v>
      </c>
      <c r="C34" s="43">
        <f ca="1">C33/C5-1</f>
        <v>0.24253532391954935</v>
      </c>
      <c r="R34" s="37">
        <v>153</v>
      </c>
      <c r="S34" s="114">
        <f t="shared" ca="1" si="0"/>
        <v>0.61858949693586918</v>
      </c>
      <c r="T34" s="34">
        <f t="shared" ca="1" si="1"/>
        <v>0.32363583439355725</v>
      </c>
    </row>
    <row r="35" spans="2:20" ht="13" thickBot="1">
      <c r="R35" s="24">
        <v>151</v>
      </c>
      <c r="S35" s="116">
        <f t="shared" ca="1" si="0"/>
        <v>0.64002776841846365</v>
      </c>
      <c r="T35" s="43">
        <f t="shared" ca="1" si="1"/>
        <v>0.32945408866618942</v>
      </c>
    </row>
    <row r="36" spans="2:20" ht="13" thickBot="1">
      <c r="B36" s="261" t="s">
        <v>127</v>
      </c>
      <c r="C36" s="262"/>
    </row>
    <row r="37" spans="2:20">
      <c r="B37" s="22" t="s">
        <v>117</v>
      </c>
      <c r="C37" s="41">
        <v>9.35</v>
      </c>
    </row>
    <row r="38" spans="2:20">
      <c r="B38" s="37" t="s">
        <v>64</v>
      </c>
      <c r="C38" s="44">
        <v>18</v>
      </c>
    </row>
    <row r="39" spans="2:20">
      <c r="B39" s="37" t="s">
        <v>65</v>
      </c>
      <c r="C39" s="38">
        <f>C38*C37</f>
        <v>168.29999999999998</v>
      </c>
    </row>
    <row r="40" spans="2:20" ht="13" thickBot="1">
      <c r="B40" s="24" t="s">
        <v>67</v>
      </c>
      <c r="C40" s="43">
        <f>(C39/C5)^(1/2.25)-1</f>
        <v>-1.7200518251160313E-2</v>
      </c>
    </row>
  </sheetData>
  <mergeCells count="7">
    <mergeCell ref="B36:C36"/>
    <mergeCell ref="B30:C30"/>
    <mergeCell ref="E2:M2"/>
    <mergeCell ref="B4:C4"/>
    <mergeCell ref="B13:C13"/>
    <mergeCell ref="B17:C17"/>
    <mergeCell ref="B23:C23"/>
  </mergeCells>
  <phoneticPr fontId="3" type="noConversion"/>
  <conditionalFormatting sqref="S3:S3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3:T3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C7A3-EB78-43EF-A20D-3772780F0868}">
  <dimension ref="A1:AR239"/>
  <sheetViews>
    <sheetView topLeftCell="A123" workbookViewId="0">
      <pane xSplit="1" topLeftCell="X1" activePane="topRight" state="frozen"/>
      <selection pane="topRight" activeCell="A162" sqref="A162:A165"/>
    </sheetView>
  </sheetViews>
  <sheetFormatPr defaultRowHeight="12.5"/>
  <cols>
    <col min="1" max="1" width="80.36328125" bestFit="1" customWidth="1"/>
    <col min="2" max="6" width="10" customWidth="1"/>
    <col min="7" max="8" width="9.453125" bestFit="1" customWidth="1"/>
    <col min="9" max="12" width="10.6328125" style="155" customWidth="1"/>
    <col min="13" max="13" width="10" customWidth="1"/>
    <col min="14" max="14" width="10.54296875" style="155" bestFit="1" customWidth="1"/>
    <col min="15" max="15" width="10.1796875" style="155" bestFit="1" customWidth="1"/>
    <col min="16" max="16" width="10.81640625" style="155" bestFit="1" customWidth="1"/>
    <col min="17" max="17" width="10.26953125" style="155" bestFit="1" customWidth="1"/>
    <col min="18" max="18" width="10" customWidth="1"/>
    <col min="19" max="19" width="10.54296875" style="155" bestFit="1" customWidth="1"/>
    <col min="20" max="20" width="10.1796875" style="155" bestFit="1" customWidth="1"/>
    <col min="21" max="21" width="10.81640625" style="155" bestFit="1" customWidth="1"/>
    <col min="22" max="22" width="10.26953125" style="155" bestFit="1" customWidth="1"/>
    <col min="23" max="23" width="10" customWidth="1"/>
    <col min="24" max="27" width="10" style="155" customWidth="1"/>
    <col min="28" max="28" width="10" customWidth="1"/>
    <col min="29" max="32" width="10" style="141" customWidth="1"/>
    <col min="33" max="35" width="10" style="39" customWidth="1"/>
    <col min="36" max="38" width="10" customWidth="1"/>
    <col min="39" max="40" width="9.08984375" bestFit="1" customWidth="1"/>
  </cols>
  <sheetData>
    <row r="1" spans="1:36" ht="13">
      <c r="B1" s="9" t="s">
        <v>45</v>
      </c>
      <c r="C1" s="9" t="s">
        <v>44</v>
      </c>
      <c r="D1" s="9" t="s">
        <v>43</v>
      </c>
      <c r="E1" s="9" t="s">
        <v>42</v>
      </c>
      <c r="F1" s="9" t="s">
        <v>41</v>
      </c>
      <c r="G1" s="9" t="s">
        <v>40</v>
      </c>
      <c r="H1" s="9" t="s">
        <v>39</v>
      </c>
      <c r="I1" s="154" t="s">
        <v>13</v>
      </c>
      <c r="J1" s="154" t="s">
        <v>12</v>
      </c>
      <c r="K1" s="154" t="s">
        <v>11</v>
      </c>
      <c r="L1" s="154" t="s">
        <v>10</v>
      </c>
      <c r="M1" s="10" t="s">
        <v>38</v>
      </c>
      <c r="N1" s="154" t="s">
        <v>9</v>
      </c>
      <c r="O1" s="154" t="s">
        <v>8</v>
      </c>
      <c r="P1" s="154" t="s">
        <v>7</v>
      </c>
      <c r="Q1" s="154" t="s">
        <v>6</v>
      </c>
      <c r="R1" s="10" t="s">
        <v>94</v>
      </c>
      <c r="S1" s="154" t="s">
        <v>5</v>
      </c>
      <c r="T1" s="154" t="s">
        <v>4</v>
      </c>
      <c r="U1" s="154" t="s">
        <v>3</v>
      </c>
      <c r="V1" s="154" t="s">
        <v>2</v>
      </c>
      <c r="W1" s="10" t="s">
        <v>93</v>
      </c>
      <c r="X1" s="154" t="s">
        <v>1</v>
      </c>
      <c r="Y1" s="154" t="s">
        <v>0</v>
      </c>
      <c r="Z1" s="154" t="s">
        <v>46</v>
      </c>
      <c r="AA1" s="154" t="s">
        <v>92</v>
      </c>
      <c r="AB1" s="9" t="s">
        <v>47</v>
      </c>
      <c r="AC1" s="140" t="s">
        <v>150</v>
      </c>
      <c r="AD1" s="140" t="s">
        <v>151</v>
      </c>
      <c r="AE1" s="140" t="s">
        <v>152</v>
      </c>
      <c r="AF1" s="140" t="s">
        <v>153</v>
      </c>
      <c r="AG1" s="82" t="s">
        <v>48</v>
      </c>
      <c r="AH1" s="82" t="s">
        <v>49</v>
      </c>
      <c r="AI1" s="82" t="s">
        <v>50</v>
      </c>
      <c r="AJ1" s="9"/>
    </row>
    <row r="2" spans="1:36" s="2" customFormat="1" ht="13">
      <c r="A2" s="185" t="s">
        <v>155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AC2" s="187"/>
      <c r="AD2" s="187"/>
      <c r="AE2" s="187"/>
      <c r="AF2" s="187"/>
      <c r="AG2" s="187"/>
      <c r="AH2" s="187"/>
      <c r="AI2" s="187"/>
    </row>
    <row r="3" spans="1:36" ht="13">
      <c r="A3" s="3" t="s">
        <v>35</v>
      </c>
      <c r="B3" s="8">
        <v>2022.3120120000001</v>
      </c>
      <c r="C3" s="8">
        <v>2672.5419919999999</v>
      </c>
      <c r="D3" s="8">
        <v>3066.8798830000001</v>
      </c>
      <c r="E3" s="8">
        <v>2977.8740229999999</v>
      </c>
      <c r="F3" s="8">
        <v>3127.6999510000001</v>
      </c>
      <c r="G3" s="8">
        <v>3339.681885</v>
      </c>
      <c r="H3" s="8">
        <v>3199.165039</v>
      </c>
      <c r="I3" s="156">
        <v>727.49700900000005</v>
      </c>
      <c r="J3" s="156">
        <v>787.567993</v>
      </c>
      <c r="K3" s="156">
        <v>853.97302200000001</v>
      </c>
      <c r="L3" s="156">
        <v>761.48101799999995</v>
      </c>
      <c r="M3" s="8">
        <v>3130.5190429999998</v>
      </c>
      <c r="N3" s="156">
        <v>876.29998799999998</v>
      </c>
      <c r="O3" s="156">
        <v>972.27301</v>
      </c>
      <c r="P3" s="156">
        <v>1042.4229740000001</v>
      </c>
      <c r="Q3" s="156">
        <v>917.466003</v>
      </c>
      <c r="R3" s="8">
        <v>3808.461914</v>
      </c>
      <c r="S3" s="156">
        <v>1045.473999</v>
      </c>
      <c r="T3" s="156">
        <v>1041.535034</v>
      </c>
      <c r="U3" s="156">
        <v>1136.1099850000001</v>
      </c>
      <c r="V3" s="156">
        <v>952.455017</v>
      </c>
      <c r="W3" s="8">
        <v>4175.5742190000001</v>
      </c>
      <c r="X3" s="156">
        <v>1142.4229740000001</v>
      </c>
      <c r="Y3" s="156">
        <v>1203.0589600000001</v>
      </c>
      <c r="Z3" s="157">
        <v>1272.0070000000001</v>
      </c>
      <c r="AA3" s="157">
        <f>AA5+AA9</f>
        <v>1084.5259999999998</v>
      </c>
      <c r="AB3" s="8">
        <f>SUM(X3:AA3)</f>
        <v>4702.0149340000007</v>
      </c>
      <c r="AC3" s="142">
        <f>AC9+AC5</f>
        <v>1190</v>
      </c>
      <c r="AD3" s="142">
        <f ca="1">AD5+AD9</f>
        <v>1361.26121324</v>
      </c>
      <c r="AE3" s="142">
        <f t="shared" ref="AE3:AF3" ca="1" si="0">AE5+AE9</f>
        <v>1436.7319064999999</v>
      </c>
      <c r="AF3" s="142">
        <f t="shared" ca="1" si="0"/>
        <v>1306.4311999999998</v>
      </c>
      <c r="AG3" s="85">
        <f ca="1">AG5+AG9</f>
        <v>5294.4243197400001</v>
      </c>
      <c r="AH3" s="96">
        <f ca="1">AH9+AH5</f>
        <v>6194.4764540957995</v>
      </c>
      <c r="AI3" s="96">
        <f ca="1">AI9+AI5</f>
        <v>7433.371744914959</v>
      </c>
    </row>
    <row r="4" spans="1:36" ht="12.5" customHeight="1">
      <c r="A4" s="5" t="s">
        <v>16</v>
      </c>
      <c r="B4" s="5"/>
      <c r="C4" s="11">
        <f t="shared" ref="C4:H4" si="1">C3/B3-1</f>
        <v>0.32152802146338622</v>
      </c>
      <c r="D4" s="11">
        <f t="shared" si="1"/>
        <v>0.14755161646867032</v>
      </c>
      <c r="E4" s="11">
        <f t="shared" si="1"/>
        <v>-2.9021632211084558E-2</v>
      </c>
      <c r="F4" s="11">
        <f t="shared" si="1"/>
        <v>5.0313051137422127E-2</v>
      </c>
      <c r="G4" s="11">
        <f t="shared" si="1"/>
        <v>6.7775661770952178E-2</v>
      </c>
      <c r="H4" s="11">
        <f t="shared" si="1"/>
        <v>-4.2074919360171381E-2</v>
      </c>
      <c r="I4" s="156"/>
      <c r="J4" s="156"/>
      <c r="K4" s="156"/>
      <c r="L4" s="158">
        <v>1.4408611453830211E-2</v>
      </c>
      <c r="M4" s="7">
        <f t="shared" ref="M4:Y4" si="2">M3/H3-1</f>
        <v>-2.1457472547730005E-2</v>
      </c>
      <c r="N4" s="158">
        <f t="shared" si="2"/>
        <v>0.20454101825729976</v>
      </c>
      <c r="O4" s="158">
        <f t="shared" si="2"/>
        <v>0.23452580430093728</v>
      </c>
      <c r="P4" s="158">
        <f t="shared" si="2"/>
        <v>0.22067436223998182</v>
      </c>
      <c r="Q4" s="158">
        <f t="shared" si="2"/>
        <v>0.20484421976753731</v>
      </c>
      <c r="R4" s="7">
        <f t="shared" si="2"/>
        <v>0.21655925477147786</v>
      </c>
      <c r="S4" s="158">
        <f t="shared" si="2"/>
        <v>0.19305490507435685</v>
      </c>
      <c r="T4" s="158">
        <f t="shared" si="2"/>
        <v>7.1237217620593984E-2</v>
      </c>
      <c r="U4" s="158">
        <f t="shared" si="2"/>
        <v>8.9874276888298965E-2</v>
      </c>
      <c r="V4" s="158">
        <f t="shared" si="2"/>
        <v>3.8136578233515239E-2</v>
      </c>
      <c r="W4" s="7">
        <f t="shared" si="2"/>
        <v>9.6393849614324845E-2</v>
      </c>
      <c r="X4" s="158">
        <f t="shared" si="2"/>
        <v>9.2732076639622019E-2</v>
      </c>
      <c r="Y4" s="158">
        <f t="shared" si="2"/>
        <v>0.15508256633448969</v>
      </c>
      <c r="Z4" s="159">
        <f>Z3/U3-1</f>
        <v>0.11961607308644506</v>
      </c>
      <c r="AA4" s="159">
        <f>AA3/V3-1</f>
        <v>0.1386637485684008</v>
      </c>
      <c r="AB4" s="94">
        <f>AB3/W3-1</f>
        <v>0.1260762442215857</v>
      </c>
      <c r="AC4" s="143">
        <f>AC3/X3-1</f>
        <v>4.1645718864893766E-2</v>
      </c>
      <c r="AD4" s="143">
        <f ca="1">AD3/Y3-1</f>
        <v>0.13149999999999995</v>
      </c>
      <c r="AE4" s="143">
        <f t="shared" ref="AE4:AF4" ca="1" si="3">AE3/Z3-1</f>
        <v>0.12949999999999995</v>
      </c>
      <c r="AF4" s="143">
        <f t="shared" ca="1" si="3"/>
        <v>0.20461030901979305</v>
      </c>
      <c r="AG4" s="86">
        <f ca="1">AG3/AB3-1</f>
        <v>0.12599053683481976</v>
      </c>
      <c r="AH4" s="86">
        <f ca="1">AH3/AG3-1</f>
        <v>0.16999999999999993</v>
      </c>
      <c r="AI4" s="86">
        <f ca="1">AI3/AH3-1</f>
        <v>0.19999999999999996</v>
      </c>
    </row>
    <row r="5" spans="1:36" s="76" customFormat="1" ht="12.5" customHeight="1">
      <c r="A5" s="70" t="s">
        <v>95</v>
      </c>
      <c r="B5" s="75">
        <v>17.657</v>
      </c>
      <c r="C5" s="75">
        <v>158.965</v>
      </c>
      <c r="D5" s="75">
        <v>214.93600000000001</v>
      </c>
      <c r="E5" s="75">
        <v>32.311</v>
      </c>
      <c r="F5" s="75">
        <v>69.948999999999998</v>
      </c>
      <c r="G5" s="75">
        <v>26.643999999999998</v>
      </c>
      <c r="H5" s="75"/>
      <c r="I5" s="160"/>
      <c r="J5" s="160"/>
      <c r="K5" s="160"/>
      <c r="L5" s="160"/>
      <c r="M5" s="188"/>
      <c r="N5" s="160"/>
      <c r="O5" s="160"/>
      <c r="P5" s="160"/>
      <c r="Q5" s="160"/>
      <c r="R5" s="75"/>
      <c r="S5" s="160"/>
      <c r="T5" s="160"/>
      <c r="U5" s="160">
        <v>45.225000000000001</v>
      </c>
      <c r="V5" s="160">
        <v>57.468000000000004</v>
      </c>
      <c r="W5" s="75">
        <v>102.7</v>
      </c>
      <c r="X5" s="160">
        <v>71.236999999999995</v>
      </c>
      <c r="Y5" s="160">
        <v>65.912999999999997</v>
      </c>
      <c r="Z5" s="161">
        <v>80.117000000000004</v>
      </c>
      <c r="AA5" s="161">
        <v>61.494999999999997</v>
      </c>
      <c r="AB5" s="136">
        <f>SUM(X5:AA5)</f>
        <v>278.762</v>
      </c>
      <c r="AC5" s="144"/>
      <c r="AD5" s="144"/>
      <c r="AE5" s="144"/>
      <c r="AF5" s="144">
        <v>5</v>
      </c>
      <c r="AG5" s="123">
        <v>5</v>
      </c>
      <c r="AH5" s="123">
        <v>0</v>
      </c>
      <c r="AI5" s="123">
        <v>0</v>
      </c>
      <c r="AJ5" s="83"/>
    </row>
    <row r="6" spans="1:36" s="76" customFormat="1" ht="12.5" customHeight="1">
      <c r="A6" s="70" t="s">
        <v>98</v>
      </c>
      <c r="B6" s="75"/>
      <c r="D6" s="75"/>
      <c r="E6" s="75">
        <v>35.058</v>
      </c>
      <c r="F6" s="75">
        <v>42.887999999999998</v>
      </c>
      <c r="G6" s="75">
        <v>4.7160000000000002</v>
      </c>
      <c r="H6" s="75">
        <v>14.587</v>
      </c>
      <c r="I6" s="160">
        <v>3.8690000000000002</v>
      </c>
      <c r="J6" s="160"/>
      <c r="K6" s="160"/>
      <c r="L6" s="160"/>
      <c r="M6" s="188">
        <v>3.8690000000000002</v>
      </c>
      <c r="N6" s="160"/>
      <c r="O6" s="160"/>
      <c r="P6" s="160"/>
      <c r="Q6" s="160"/>
      <c r="R6" s="75"/>
      <c r="S6" s="160"/>
      <c r="T6" s="160"/>
      <c r="U6" s="160"/>
      <c r="V6" s="160"/>
      <c r="W6" s="75"/>
      <c r="X6" s="160"/>
      <c r="Y6" s="160"/>
      <c r="Z6" s="161"/>
      <c r="AA6" s="161"/>
      <c r="AB6" s="124"/>
      <c r="AC6" s="145"/>
      <c r="AD6" s="145"/>
      <c r="AE6" s="145"/>
      <c r="AF6" s="145"/>
      <c r="AG6" s="83"/>
      <c r="AH6" s="83"/>
      <c r="AI6" s="83"/>
    </row>
    <row r="7" spans="1:36" s="76" customFormat="1" ht="12.5" customHeight="1" thickBot="1">
      <c r="A7" s="70" t="s">
        <v>99</v>
      </c>
      <c r="B7" s="75"/>
      <c r="C7" s="75">
        <v>52.896999999999998</v>
      </c>
      <c r="D7" s="75"/>
      <c r="E7" s="75"/>
      <c r="F7" s="75"/>
      <c r="G7" s="75"/>
      <c r="H7" s="75">
        <v>53.212000000000003</v>
      </c>
      <c r="I7" s="160"/>
      <c r="J7" s="160"/>
      <c r="K7" s="160"/>
      <c r="L7" s="160"/>
      <c r="M7" s="188"/>
      <c r="N7" s="160"/>
      <c r="O7" s="160"/>
      <c r="P7" s="160"/>
      <c r="Q7" s="160"/>
      <c r="R7" s="75"/>
      <c r="S7" s="160"/>
      <c r="T7" s="160"/>
      <c r="U7" s="160"/>
      <c r="V7" s="160"/>
      <c r="W7" s="75"/>
      <c r="X7" s="160"/>
      <c r="Y7" s="160"/>
      <c r="Z7" s="161"/>
      <c r="AA7" s="161"/>
      <c r="AB7" s="124"/>
      <c r="AC7" s="145"/>
      <c r="AD7" s="145"/>
      <c r="AE7" s="145"/>
      <c r="AF7" s="145"/>
      <c r="AG7" s="123"/>
      <c r="AH7" s="83"/>
      <c r="AI7" s="83"/>
    </row>
    <row r="8" spans="1:36" s="76" customFormat="1" ht="12.5" customHeight="1" thickBot="1">
      <c r="A8" s="70"/>
      <c r="B8" s="75"/>
      <c r="C8" s="75"/>
      <c r="D8" s="75"/>
      <c r="E8" s="75"/>
      <c r="F8" s="75"/>
      <c r="G8" s="75"/>
      <c r="H8" s="75"/>
      <c r="I8" s="160"/>
      <c r="J8" s="160"/>
      <c r="K8" s="160"/>
      <c r="L8" s="160"/>
      <c r="M8" s="188"/>
      <c r="N8" s="160"/>
      <c r="O8" s="160"/>
      <c r="P8" s="160"/>
      <c r="Q8" s="160"/>
      <c r="R8" s="75"/>
      <c r="S8" s="160"/>
      <c r="T8" s="160"/>
      <c r="U8" s="160"/>
      <c r="V8" s="184" t="s">
        <v>119</v>
      </c>
      <c r="W8" s="98">
        <f>(W3/B3)^(1/9)-1</f>
        <v>8.3890321836888049E-2</v>
      </c>
      <c r="X8" s="160"/>
      <c r="Y8" s="160"/>
      <c r="Z8" s="161"/>
      <c r="AA8" s="161"/>
      <c r="AB8" s="124"/>
      <c r="AC8" s="145"/>
      <c r="AD8" s="145"/>
      <c r="AE8" s="145"/>
      <c r="AF8" s="145"/>
      <c r="AG8" s="83"/>
      <c r="AH8" s="83"/>
      <c r="AI8" s="83"/>
    </row>
    <row r="9" spans="1:36" s="68" customFormat="1" ht="12" customHeight="1" thickBot="1">
      <c r="A9" s="71" t="s">
        <v>96</v>
      </c>
      <c r="B9" s="72">
        <f>B3-B5-B6-B7</f>
        <v>2004.6550120000002</v>
      </c>
      <c r="C9" s="73">
        <f>C3-C5-C6-C7</f>
        <v>2460.6799919999999</v>
      </c>
      <c r="D9" s="73">
        <f t="shared" ref="D9:Y9" si="4">D3-D5-D6-D7</f>
        <v>2851.9438829999999</v>
      </c>
      <c r="E9" s="73">
        <f t="shared" si="4"/>
        <v>2910.5050229999997</v>
      </c>
      <c r="F9" s="73">
        <f t="shared" si="4"/>
        <v>3014.8629510000001</v>
      </c>
      <c r="G9" s="73">
        <f t="shared" si="4"/>
        <v>3308.3218850000003</v>
      </c>
      <c r="H9" s="73">
        <f t="shared" si="4"/>
        <v>3131.366039</v>
      </c>
      <c r="I9" s="162">
        <f t="shared" si="4"/>
        <v>723.62800900000002</v>
      </c>
      <c r="J9" s="162">
        <f t="shared" si="4"/>
        <v>787.567993</v>
      </c>
      <c r="K9" s="162">
        <f t="shared" si="4"/>
        <v>853.97302200000001</v>
      </c>
      <c r="L9" s="162">
        <f t="shared" si="4"/>
        <v>761.48101799999995</v>
      </c>
      <c r="M9" s="189">
        <f t="shared" si="4"/>
        <v>3126.6500429999996</v>
      </c>
      <c r="N9" s="162">
        <f t="shared" si="4"/>
        <v>876.29998799999998</v>
      </c>
      <c r="O9" s="162">
        <f t="shared" si="4"/>
        <v>972.27301</v>
      </c>
      <c r="P9" s="162">
        <f t="shared" si="4"/>
        <v>1042.4229740000001</v>
      </c>
      <c r="Q9" s="162">
        <f t="shared" si="4"/>
        <v>917.466003</v>
      </c>
      <c r="R9" s="73">
        <f t="shared" si="4"/>
        <v>3808.461914</v>
      </c>
      <c r="S9" s="162">
        <f t="shared" si="4"/>
        <v>1045.473999</v>
      </c>
      <c r="T9" s="162">
        <f t="shared" si="4"/>
        <v>1041.535034</v>
      </c>
      <c r="U9" s="162">
        <f t="shared" si="4"/>
        <v>1090.8849850000001</v>
      </c>
      <c r="V9" s="162">
        <f>V3</f>
        <v>952.455017</v>
      </c>
      <c r="W9" s="73">
        <f t="shared" si="4"/>
        <v>4072.8742190000003</v>
      </c>
      <c r="X9" s="162">
        <f t="shared" si="4"/>
        <v>1071.185974</v>
      </c>
      <c r="Y9" s="163">
        <f t="shared" si="4"/>
        <v>1137.1459600000001</v>
      </c>
      <c r="Z9" s="164">
        <f>Z3-Z5</f>
        <v>1191.8900000000001</v>
      </c>
      <c r="AA9" s="164">
        <v>1023.0309999999999</v>
      </c>
      <c r="AB9" s="68">
        <f>SUM(X9:AA9)</f>
        <v>4423.2529340000001</v>
      </c>
      <c r="AC9" s="146">
        <v>1190</v>
      </c>
      <c r="AD9" s="146">
        <f ca="1">Y3*(1+AD10)</f>
        <v>1361.26121324</v>
      </c>
      <c r="AE9" s="146">
        <f t="shared" ref="AE9:AF9" ca="1" si="5">Z3*(1+AE10)</f>
        <v>1436.7319064999999</v>
      </c>
      <c r="AF9" s="146">
        <f t="shared" ca="1" si="5"/>
        <v>1301.4311999999998</v>
      </c>
      <c r="AG9" s="84">
        <f ca="1">SUM(AC9:AF9)</f>
        <v>5289.4243197400001</v>
      </c>
      <c r="AH9" s="84">
        <f ca="1">AG3*(1+AH10)</f>
        <v>6194.4764540957995</v>
      </c>
      <c r="AI9" s="84">
        <f ca="1">AH3*(1+AI10)</f>
        <v>7433.371744914959</v>
      </c>
    </row>
    <row r="10" spans="1:36" s="68" customFormat="1" ht="12" customHeight="1">
      <c r="A10" s="69" t="s">
        <v>97</v>
      </c>
      <c r="B10" s="67"/>
      <c r="C10" s="74">
        <f t="shared" ref="C10:H10" si="6">C9/B9-1</f>
        <v>0.22748302190162573</v>
      </c>
      <c r="D10" s="74">
        <f t="shared" si="6"/>
        <v>0.15900640972091096</v>
      </c>
      <c r="E10" s="74">
        <f t="shared" si="6"/>
        <v>2.0533763076150846E-2</v>
      </c>
      <c r="F10" s="74">
        <f t="shared" si="6"/>
        <v>3.5855608279429685E-2</v>
      </c>
      <c r="G10" s="74">
        <f t="shared" si="6"/>
        <v>9.7337404309759012E-2</v>
      </c>
      <c r="H10" s="74">
        <f t="shared" si="6"/>
        <v>-5.3488098241686099E-2</v>
      </c>
      <c r="I10" s="173"/>
      <c r="J10" s="173"/>
      <c r="K10" s="173"/>
      <c r="L10" s="173"/>
      <c r="M10" s="190">
        <f t="shared" ref="M10:Y10" si="7">M9/H9-1</f>
        <v>-1.5060506952123687E-3</v>
      </c>
      <c r="N10" s="165">
        <f t="shared" si="7"/>
        <v>0.21098130130559944</v>
      </c>
      <c r="O10" s="165">
        <f t="shared" si="7"/>
        <v>0.23452580430093728</v>
      </c>
      <c r="P10" s="165">
        <f t="shared" si="7"/>
        <v>0.22067436223998182</v>
      </c>
      <c r="Q10" s="165">
        <f t="shared" si="7"/>
        <v>0.20484421976753731</v>
      </c>
      <c r="R10" s="74">
        <f t="shared" si="7"/>
        <v>0.21806465758022808</v>
      </c>
      <c r="S10" s="165">
        <f t="shared" si="7"/>
        <v>0.19305490507435685</v>
      </c>
      <c r="T10" s="165">
        <f t="shared" si="7"/>
        <v>7.1237217620593984E-2</v>
      </c>
      <c r="U10" s="165">
        <f t="shared" si="7"/>
        <v>4.6489776423519258E-2</v>
      </c>
      <c r="V10" s="165">
        <f t="shared" si="7"/>
        <v>3.8136578233515239E-2</v>
      </c>
      <c r="W10" s="74">
        <f t="shared" si="7"/>
        <v>6.9427582832852774E-2</v>
      </c>
      <c r="X10" s="165">
        <f t="shared" si="7"/>
        <v>2.4593605412084329E-2</v>
      </c>
      <c r="Y10" s="165">
        <f t="shared" si="7"/>
        <v>9.1798089242190573E-2</v>
      </c>
      <c r="Z10" s="166">
        <f>Z9/U9-1</f>
        <v>9.2589976385090589E-2</v>
      </c>
      <c r="AA10" s="166">
        <f>AA9/V9-1</f>
        <v>7.4099019628556251E-2</v>
      </c>
      <c r="AB10" s="137">
        <f>AB9/W9-1</f>
        <v>8.6027384142009389E-2</v>
      </c>
      <c r="AC10" s="147">
        <f ca="1">OFFSET(AC11,Showcase!$C$14,0)</f>
        <v>4.1645718864893766E-2</v>
      </c>
      <c r="AD10" s="147">
        <f ca="1">OFFSET(AD11,Showcase!$C$14,0)</f>
        <v>0.13150000000000001</v>
      </c>
      <c r="AE10" s="147">
        <f ca="1">OFFSET(AE11,Showcase!$C$14,0)</f>
        <v>0.1295</v>
      </c>
      <c r="AF10" s="147">
        <f ca="1">OFFSET(AF11,Showcase!$C$14,0)</f>
        <v>0.2</v>
      </c>
      <c r="AG10" s="87">
        <f ca="1">AG9/AB3-1</f>
        <v>0.12492716292593542</v>
      </c>
      <c r="AH10" s="87">
        <f ca="1">OFFSET(AH11,Showcase!$C$14,0)</f>
        <v>0.17</v>
      </c>
      <c r="AI10" s="87">
        <f ca="1">OFFSET(AI11,Showcase!$C$14,0)</f>
        <v>0.2</v>
      </c>
    </row>
    <row r="11" spans="1:36" s="68" customFormat="1" ht="12" customHeight="1">
      <c r="A11" s="69"/>
      <c r="B11" s="67"/>
      <c r="C11" s="74"/>
      <c r="D11" s="74"/>
      <c r="E11" s="74"/>
      <c r="F11" s="74"/>
      <c r="G11" s="74"/>
      <c r="H11" s="74"/>
      <c r="I11" s="173"/>
      <c r="J11" s="173"/>
      <c r="K11" s="173"/>
      <c r="L11" s="173"/>
      <c r="M11" s="190"/>
      <c r="N11" s="165"/>
      <c r="O11" s="165"/>
      <c r="P11" s="165"/>
      <c r="Q11" s="165"/>
      <c r="R11" s="74"/>
      <c r="S11" s="165"/>
      <c r="T11" s="165"/>
      <c r="U11" s="165"/>
      <c r="V11" s="165"/>
      <c r="W11" s="74"/>
      <c r="X11" s="165"/>
      <c r="Y11" s="165"/>
      <c r="Z11" s="166"/>
      <c r="AA11" s="164">
        <f>AA9-67.9</f>
        <v>955.13099999999997</v>
      </c>
      <c r="AB11" s="137"/>
      <c r="AC11" s="147"/>
      <c r="AD11" s="147"/>
      <c r="AE11" s="147"/>
      <c r="AF11" s="147"/>
      <c r="AG11" s="87"/>
      <c r="AH11" s="87"/>
      <c r="AI11" s="87"/>
    </row>
    <row r="12" spans="1:36">
      <c r="A12" s="5" t="s">
        <v>18</v>
      </c>
      <c r="B12" s="5"/>
      <c r="C12" s="5"/>
      <c r="D12" s="5"/>
      <c r="E12" s="5"/>
      <c r="F12" s="5"/>
      <c r="G12" s="5"/>
      <c r="H12" s="5"/>
      <c r="I12" s="156"/>
      <c r="J12" s="156"/>
      <c r="K12" s="156"/>
      <c r="L12" s="156"/>
      <c r="M12" s="8"/>
      <c r="N12" s="156"/>
      <c r="O12" s="156"/>
      <c r="P12" s="156"/>
      <c r="Q12" s="156"/>
      <c r="R12" s="8"/>
      <c r="S12" s="156"/>
      <c r="T12" s="156"/>
      <c r="U12" s="156"/>
      <c r="V12" s="156"/>
      <c r="W12" s="8"/>
      <c r="X12" s="156"/>
      <c r="Y12" s="156"/>
      <c r="Z12" s="157"/>
      <c r="AA12" s="159">
        <f>AA11/V3-1</f>
        <v>2.8095636562750492E-3</v>
      </c>
      <c r="AC12" s="193">
        <v>0.06</v>
      </c>
      <c r="AD12" s="193">
        <v>0.15</v>
      </c>
      <c r="AE12" s="193">
        <v>0.155</v>
      </c>
      <c r="AF12" s="193">
        <v>0.23</v>
      </c>
      <c r="AG12" s="118">
        <v>0.14000000000000001</v>
      </c>
      <c r="AH12" s="118">
        <v>0.2</v>
      </c>
      <c r="AI12" s="118">
        <v>0.24</v>
      </c>
    </row>
    <row r="13" spans="1:36">
      <c r="A13" s="5" t="s">
        <v>19</v>
      </c>
      <c r="B13" s="5"/>
      <c r="C13" s="5"/>
      <c r="D13" s="5"/>
      <c r="E13" s="5"/>
      <c r="F13" s="5"/>
      <c r="G13" s="5"/>
      <c r="H13" s="5"/>
      <c r="I13" s="156"/>
      <c r="J13" s="156"/>
      <c r="K13" s="156"/>
      <c r="L13" s="156"/>
      <c r="M13" s="8"/>
      <c r="N13" s="156"/>
      <c r="O13" s="156"/>
      <c r="P13" s="156"/>
      <c r="Q13" s="156"/>
      <c r="R13" s="8"/>
      <c r="S13" s="156"/>
      <c r="T13" s="156"/>
      <c r="U13" s="156"/>
      <c r="V13" s="156"/>
      <c r="W13" s="8"/>
      <c r="X13" s="156"/>
      <c r="Y13" s="156"/>
      <c r="Z13" s="157"/>
      <c r="AA13" s="157"/>
      <c r="AC13" s="143">
        <v>4.1645718864893766E-2</v>
      </c>
      <c r="AD13" s="143">
        <v>0.13150000000000001</v>
      </c>
      <c r="AE13" s="143">
        <v>0.1295</v>
      </c>
      <c r="AF13" s="143">
        <v>0.2</v>
      </c>
      <c r="AG13" s="95">
        <v>0.12492716292593542</v>
      </c>
      <c r="AH13" s="118">
        <v>0.17</v>
      </c>
      <c r="AI13" s="118">
        <v>0.2</v>
      </c>
    </row>
    <row r="14" spans="1:36">
      <c r="A14" s="5" t="s">
        <v>20</v>
      </c>
      <c r="B14" s="5"/>
      <c r="C14" s="5"/>
      <c r="D14" s="5"/>
      <c r="E14" s="5"/>
      <c r="F14" s="5"/>
      <c r="G14" s="5"/>
      <c r="H14" s="5"/>
      <c r="I14" s="156"/>
      <c r="J14" s="156"/>
      <c r="K14" s="156"/>
      <c r="L14" s="156"/>
      <c r="M14" s="8"/>
      <c r="N14" s="156"/>
      <c r="O14" s="156"/>
      <c r="P14" s="156"/>
      <c r="Q14" s="156"/>
      <c r="R14" s="8"/>
      <c r="S14" s="156"/>
      <c r="T14" s="156"/>
      <c r="U14" s="156"/>
      <c r="V14" s="156"/>
      <c r="W14" s="8"/>
      <c r="X14" s="156"/>
      <c r="Y14" s="156"/>
      <c r="Z14" s="157"/>
      <c r="AA14" s="157"/>
      <c r="AC14" s="193">
        <v>0.03</v>
      </c>
      <c r="AD14" s="193">
        <v>9.5000000000000001E-2</v>
      </c>
      <c r="AE14" s="193">
        <v>0.09</v>
      </c>
      <c r="AF14" s="193">
        <v>0.16800000000000001</v>
      </c>
      <c r="AG14" s="95">
        <v>9.7521728798490193E-2</v>
      </c>
      <c r="AH14" s="118">
        <v>0.13</v>
      </c>
      <c r="AI14" s="118">
        <v>0.16</v>
      </c>
    </row>
    <row r="15" spans="1:36">
      <c r="I15" s="156"/>
      <c r="J15" s="156"/>
      <c r="K15" s="156"/>
      <c r="L15" s="156"/>
      <c r="M15" s="8"/>
      <c r="N15" s="156"/>
      <c r="O15" s="156"/>
      <c r="P15" s="156"/>
      <c r="Q15" s="156"/>
      <c r="R15" s="8"/>
      <c r="S15" s="156"/>
      <c r="T15" s="156"/>
      <c r="U15" s="156"/>
      <c r="V15" s="156"/>
      <c r="W15" s="8"/>
      <c r="X15" s="156"/>
      <c r="Y15" s="156"/>
      <c r="Z15" s="157"/>
      <c r="AA15" s="157"/>
    </row>
    <row r="16" spans="1:36" ht="13">
      <c r="A16" s="4" t="s">
        <v>14</v>
      </c>
      <c r="B16" s="8">
        <v>-1593.25</v>
      </c>
      <c r="C16" s="8">
        <v>-2083.5791020000001</v>
      </c>
      <c r="D16" s="8">
        <v>-2404.7338869999999</v>
      </c>
      <c r="E16" s="8">
        <v>-2369.8530270000001</v>
      </c>
      <c r="F16" s="8">
        <v>-2562.3920899999998</v>
      </c>
      <c r="G16" s="8">
        <v>-2779.7299800000001</v>
      </c>
      <c r="H16" s="8">
        <v>-2641.9890140000002</v>
      </c>
      <c r="I16" s="156">
        <v>-620.010986</v>
      </c>
      <c r="J16" s="156">
        <v>-651.36700399999995</v>
      </c>
      <c r="K16" s="156">
        <v>-705.86499000000003</v>
      </c>
      <c r="L16" s="156">
        <v>-656.63397199999997</v>
      </c>
      <c r="M16" s="8">
        <v>-2633.876953</v>
      </c>
      <c r="N16" s="156">
        <v>-745.72997999999995</v>
      </c>
      <c r="O16" s="156">
        <v>-797.97997999999995</v>
      </c>
      <c r="P16" s="156">
        <v>-850.896973</v>
      </c>
      <c r="Q16" s="156">
        <v>-765.65801999999996</v>
      </c>
      <c r="R16" s="8">
        <v>-3160.2639159999999</v>
      </c>
      <c r="S16" s="156">
        <v>-853.36602800000003</v>
      </c>
      <c r="T16" s="156">
        <v>-830.408997</v>
      </c>
      <c r="U16" s="156">
        <v>-886.66198699999995</v>
      </c>
      <c r="V16" s="156">
        <v>-791.37799099999995</v>
      </c>
      <c r="W16" s="8">
        <v>-3361.8149410000001</v>
      </c>
      <c r="X16" s="156">
        <v>-921.635986</v>
      </c>
      <c r="Y16" s="156">
        <v>-952.88201900000001</v>
      </c>
      <c r="Z16" s="157">
        <v>-1007.412</v>
      </c>
      <c r="AA16" s="157">
        <v>-887.947</v>
      </c>
      <c r="AB16" s="8">
        <f>SUM(X16:AA16)</f>
        <v>-3769.8770050000003</v>
      </c>
      <c r="AC16" s="142">
        <f>AC17-AC3</f>
        <v>-956.99800000000005</v>
      </c>
      <c r="AD16" s="142">
        <f ca="1">AD17-AD3</f>
        <v>-1075.3963584595999</v>
      </c>
      <c r="AE16" s="142">
        <f t="shared" ref="AE16:AF16" ca="1" si="8">AE17-AE3</f>
        <v>-1129.271278509</v>
      </c>
      <c r="AF16" s="142">
        <f t="shared" ca="1" si="8"/>
        <v>-1059.5157031999997</v>
      </c>
      <c r="AG16" s="84">
        <f ca="1">AG17-AG3</f>
        <v>-4221.1813401686004</v>
      </c>
      <c r="AH16" s="84">
        <f ca="1">AH17-AH3</f>
        <v>-4920.8920951337032</v>
      </c>
      <c r="AI16" s="84">
        <f ca="1">AI17-AI3</f>
        <v>-5887.2304219726475</v>
      </c>
    </row>
    <row r="17" spans="1:35" ht="13" thickBot="1">
      <c r="A17" s="6" t="s">
        <v>21</v>
      </c>
      <c r="B17" s="12">
        <f>B3+B16</f>
        <v>429.0620120000001</v>
      </c>
      <c r="C17" s="12">
        <f t="shared" ref="C17:H17" si="9">C3+C16</f>
        <v>588.96288999999979</v>
      </c>
      <c r="D17" s="12">
        <f t="shared" si="9"/>
        <v>662.1459960000002</v>
      </c>
      <c r="E17" s="12">
        <f t="shared" si="9"/>
        <v>608.02099599999974</v>
      </c>
      <c r="F17" s="12">
        <f t="shared" si="9"/>
        <v>565.30786100000023</v>
      </c>
      <c r="G17" s="12">
        <f t="shared" si="9"/>
        <v>559.9519049999999</v>
      </c>
      <c r="H17" s="12">
        <f t="shared" si="9"/>
        <v>557.17602499999975</v>
      </c>
      <c r="I17" s="156">
        <f>I3+I16</f>
        <v>107.48602300000005</v>
      </c>
      <c r="J17" s="156">
        <f>J3+J16</f>
        <v>136.20098900000005</v>
      </c>
      <c r="K17" s="156">
        <f>K3+K16</f>
        <v>148.10803199999998</v>
      </c>
      <c r="L17" s="156">
        <v>104.84704599999998</v>
      </c>
      <c r="M17" s="8">
        <f t="shared" ref="M17:Y17" si="10">M3+M16</f>
        <v>496.64208999999983</v>
      </c>
      <c r="N17" s="156">
        <f t="shared" si="10"/>
        <v>130.57000800000003</v>
      </c>
      <c r="O17" s="156">
        <f t="shared" si="10"/>
        <v>174.29303000000004</v>
      </c>
      <c r="P17" s="156">
        <f t="shared" si="10"/>
        <v>191.52600100000006</v>
      </c>
      <c r="Q17" s="156">
        <f t="shared" si="10"/>
        <v>151.80798300000004</v>
      </c>
      <c r="R17" s="8">
        <f t="shared" si="10"/>
        <v>648.1979980000001</v>
      </c>
      <c r="S17" s="156">
        <f t="shared" si="10"/>
        <v>192.10797100000002</v>
      </c>
      <c r="T17" s="156">
        <f t="shared" si="10"/>
        <v>211.126037</v>
      </c>
      <c r="U17" s="156">
        <f t="shared" si="10"/>
        <v>249.4479980000001</v>
      </c>
      <c r="V17" s="156">
        <f t="shared" si="10"/>
        <v>161.07702600000005</v>
      </c>
      <c r="W17" s="8">
        <f t="shared" si="10"/>
        <v>813.75927799999999</v>
      </c>
      <c r="X17" s="156">
        <f t="shared" si="10"/>
        <v>220.78698800000006</v>
      </c>
      <c r="Y17" s="156">
        <f t="shared" si="10"/>
        <v>250.17694100000006</v>
      </c>
      <c r="Z17" s="157">
        <f>Z16+Z3</f>
        <v>264.59500000000003</v>
      </c>
      <c r="AA17" s="157">
        <f>AA3+AA16</f>
        <v>196.57899999999984</v>
      </c>
      <c r="AB17" s="8">
        <f>SUM(X17:AA17)</f>
        <v>932.13792899999999</v>
      </c>
      <c r="AC17" s="142">
        <f>AC3*AC18</f>
        <v>233.00200000000001</v>
      </c>
      <c r="AD17" s="142">
        <f ca="1">AD3*AD18</f>
        <v>285.86485478039998</v>
      </c>
      <c r="AE17" s="142">
        <f t="shared" ref="AE17:AF17" ca="1" si="11">AE3*AE18</f>
        <v>307.46062799099997</v>
      </c>
      <c r="AF17" s="142">
        <f t="shared" ca="1" si="11"/>
        <v>246.91549679999994</v>
      </c>
      <c r="AG17" s="85">
        <f ca="1">SUM(AC17:AF17)</f>
        <v>1073.2429795713999</v>
      </c>
      <c r="AH17" s="85">
        <f ca="1">AH3*AH18</f>
        <v>1273.5843589620963</v>
      </c>
      <c r="AI17" s="85">
        <f ca="1">AI3*AI18</f>
        <v>1546.1413229423115</v>
      </c>
    </row>
    <row r="18" spans="1:35" s="53" customFormat="1" ht="13.5" thickBot="1">
      <c r="A18" s="19" t="s">
        <v>140</v>
      </c>
      <c r="B18" s="20">
        <f>B17/B3</f>
        <v>0.21216410200504712</v>
      </c>
      <c r="C18" s="20">
        <f t="shared" ref="C18:Y18" si="12">C17/C3</f>
        <v>0.22037554199821899</v>
      </c>
      <c r="D18" s="20">
        <f t="shared" si="12"/>
        <v>0.21590216156502801</v>
      </c>
      <c r="E18" s="20">
        <f t="shared" si="12"/>
        <v>0.20417955605370475</v>
      </c>
      <c r="F18" s="20">
        <f t="shared" si="12"/>
        <v>0.18074235695762883</v>
      </c>
      <c r="G18" s="20">
        <f t="shared" si="12"/>
        <v>0.1676662401634699</v>
      </c>
      <c r="H18" s="20">
        <f t="shared" si="12"/>
        <v>0.17416295133500292</v>
      </c>
      <c r="I18" s="167">
        <f t="shared" si="12"/>
        <v>0.14774771809405479</v>
      </c>
      <c r="J18" s="167">
        <f t="shared" si="12"/>
        <v>0.17293870524268506</v>
      </c>
      <c r="K18" s="167">
        <f t="shared" si="12"/>
        <v>0.17343408771055999</v>
      </c>
      <c r="L18" s="167">
        <v>0.13768832514745624</v>
      </c>
      <c r="M18" s="20">
        <f t="shared" si="12"/>
        <v>0.1586452863497243</v>
      </c>
      <c r="N18" s="167">
        <f t="shared" si="12"/>
        <v>0.14900149467992466</v>
      </c>
      <c r="O18" s="167">
        <f t="shared" si="12"/>
        <v>0.17926346633853391</v>
      </c>
      <c r="P18" s="167">
        <f t="shared" si="12"/>
        <v>0.18373156173359631</v>
      </c>
      <c r="Q18" s="167">
        <f>Q17/Q3</f>
        <v>0.16546442320871482</v>
      </c>
      <c r="R18" s="20">
        <f t="shared" si="12"/>
        <v>0.17019941714979694</v>
      </c>
      <c r="S18" s="167">
        <f t="shared" si="12"/>
        <v>0.18375203131187581</v>
      </c>
      <c r="T18" s="167">
        <f t="shared" si="12"/>
        <v>0.20270661101928905</v>
      </c>
      <c r="U18" s="167">
        <f t="shared" si="12"/>
        <v>0.21956324765511157</v>
      </c>
      <c r="V18" s="167">
        <f>V17/V3</f>
        <v>0.16911772537810049</v>
      </c>
      <c r="W18" s="20">
        <f t="shared" si="12"/>
        <v>0.19488559784117201</v>
      </c>
      <c r="X18" s="167">
        <f t="shared" si="12"/>
        <v>0.1932620343119956</v>
      </c>
      <c r="Y18" s="167">
        <f t="shared" si="12"/>
        <v>0.2079506901307647</v>
      </c>
      <c r="Z18" s="168">
        <f>Z17/Z3</f>
        <v>0.20801379237692874</v>
      </c>
      <c r="AA18" s="168">
        <f>AA17/AA3</f>
        <v>0.18125798736037665</v>
      </c>
      <c r="AB18" s="138">
        <f>AB17/AB3</f>
        <v>0.19824223063601182</v>
      </c>
      <c r="AC18" s="148">
        <v>0.1958</v>
      </c>
      <c r="AD18" s="148">
        <v>0.21</v>
      </c>
      <c r="AE18" s="148">
        <v>0.214</v>
      </c>
      <c r="AF18" s="148">
        <v>0.189</v>
      </c>
      <c r="AG18" s="139">
        <f ca="1">AG17/AG3</f>
        <v>0.20271193141242314</v>
      </c>
      <c r="AH18" s="139">
        <v>0.2056</v>
      </c>
      <c r="AI18" s="139">
        <v>0.20799999999999999</v>
      </c>
    </row>
    <row r="19" spans="1:35" ht="13">
      <c r="A19" s="4"/>
      <c r="B19" s="4"/>
      <c r="C19" s="4"/>
      <c r="D19" s="4"/>
      <c r="E19" s="4"/>
      <c r="F19" s="4"/>
      <c r="G19" s="4"/>
      <c r="H19" s="4"/>
      <c r="I19" s="156"/>
      <c r="J19" s="156"/>
      <c r="K19" s="156"/>
      <c r="L19" s="156"/>
      <c r="M19" s="8" t="s">
        <v>91</v>
      </c>
      <c r="N19" s="156"/>
      <c r="O19" s="156"/>
      <c r="P19" s="156"/>
      <c r="Q19" s="156"/>
      <c r="R19" s="8"/>
      <c r="S19" s="156"/>
      <c r="T19" s="156"/>
      <c r="U19" s="156"/>
      <c r="V19" s="156"/>
      <c r="W19" s="8"/>
      <c r="X19" s="156"/>
      <c r="Y19" s="156"/>
      <c r="Z19" s="157"/>
      <c r="AA19" s="157"/>
    </row>
    <row r="20" spans="1:35" ht="13">
      <c r="A20" s="3" t="s">
        <v>15</v>
      </c>
      <c r="B20" s="8">
        <v>-178.699997</v>
      </c>
      <c r="C20" s="8">
        <v>-217.149002</v>
      </c>
      <c r="D20" s="8">
        <v>-239.23100299999999</v>
      </c>
      <c r="E20" s="8">
        <v>-245.766006</v>
      </c>
      <c r="F20" s="8">
        <v>-269.14001500000001</v>
      </c>
      <c r="G20" s="8">
        <v>-254.58999600000001</v>
      </c>
      <c r="H20" s="8">
        <v>-259.76998900000001</v>
      </c>
      <c r="I20" s="156">
        <v>-67.011002000000005</v>
      </c>
      <c r="J20" s="156">
        <v>-64.730002999999996</v>
      </c>
      <c r="K20" s="156">
        <v>-66.899001999999996</v>
      </c>
      <c r="L20" s="156">
        <v>-63.792000000000002</v>
      </c>
      <c r="M20" s="8">
        <v>-262.432007</v>
      </c>
      <c r="N20" s="156">
        <v>-69.379997000000003</v>
      </c>
      <c r="O20" s="156">
        <v>-73.335999000000001</v>
      </c>
      <c r="P20" s="156">
        <v>-78.797996999999995</v>
      </c>
      <c r="Q20" s="156">
        <v>-71.963997000000006</v>
      </c>
      <c r="R20" s="8">
        <v>-293.47799700000002</v>
      </c>
      <c r="S20" s="156">
        <v>-82.357001999999994</v>
      </c>
      <c r="T20" s="156">
        <v>-84.832001000000005</v>
      </c>
      <c r="U20" s="156">
        <v>-87.511002000000005</v>
      </c>
      <c r="V20" s="156">
        <v>-72.974997999999999</v>
      </c>
      <c r="W20" s="8">
        <v>-327.67401100000001</v>
      </c>
      <c r="X20" s="156">
        <v>-94.555000000000007</v>
      </c>
      <c r="Y20" s="156">
        <v>-99.582999999999998</v>
      </c>
      <c r="Z20" s="157">
        <v>-110.777</v>
      </c>
      <c r="AA20" s="157">
        <v>-88.114999999999995</v>
      </c>
      <c r="AB20" s="8">
        <f>SUM(X20:AA20)</f>
        <v>-393.03000000000003</v>
      </c>
      <c r="AC20" s="142"/>
      <c r="AD20" s="142"/>
      <c r="AE20" s="142"/>
      <c r="AF20" s="142"/>
      <c r="AG20" s="85"/>
      <c r="AH20" s="85"/>
      <c r="AI20" s="85"/>
    </row>
    <row r="21" spans="1:35" s="124" customFormat="1" ht="11.5">
      <c r="A21" s="70" t="s">
        <v>129</v>
      </c>
      <c r="B21" s="80">
        <v>0</v>
      </c>
      <c r="C21" s="80">
        <v>0.71499999999999997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169">
        <v>0</v>
      </c>
      <c r="J21" s="169">
        <v>0</v>
      </c>
      <c r="K21" s="169">
        <v>0</v>
      </c>
      <c r="L21" s="169">
        <v>0</v>
      </c>
      <c r="M21" s="80">
        <v>0</v>
      </c>
      <c r="N21" s="169">
        <v>0</v>
      </c>
      <c r="O21" s="169">
        <v>0</v>
      </c>
      <c r="P21" s="169">
        <v>0</v>
      </c>
      <c r="Q21" s="169">
        <v>0</v>
      </c>
      <c r="R21" s="80">
        <v>0</v>
      </c>
      <c r="S21" s="169">
        <v>0</v>
      </c>
      <c r="T21" s="169">
        <v>0</v>
      </c>
      <c r="U21" s="169">
        <v>0</v>
      </c>
      <c r="V21" s="169">
        <v>0</v>
      </c>
      <c r="W21" s="80">
        <v>0</v>
      </c>
      <c r="X21" s="169">
        <v>0</v>
      </c>
      <c r="Y21" s="169">
        <v>0</v>
      </c>
      <c r="Z21" s="161">
        <v>4.1630000000000003</v>
      </c>
      <c r="AA21" s="161">
        <v>0</v>
      </c>
      <c r="AB21" s="80">
        <v>4.1630000000000003</v>
      </c>
      <c r="AC21" s="149"/>
      <c r="AD21" s="149"/>
      <c r="AE21" s="149"/>
      <c r="AF21" s="149"/>
      <c r="AG21" s="123">
        <v>0</v>
      </c>
      <c r="AH21" s="123">
        <v>0</v>
      </c>
      <c r="AI21" s="123">
        <v>0</v>
      </c>
    </row>
    <row r="22" spans="1:35" s="124" customFormat="1" ht="11.5">
      <c r="A22" s="70" t="s">
        <v>130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2.254</v>
      </c>
      <c r="I22" s="169">
        <v>0</v>
      </c>
      <c r="J22" s="169">
        <v>0</v>
      </c>
      <c r="K22" s="169">
        <v>0</v>
      </c>
      <c r="L22" s="169">
        <v>0</v>
      </c>
      <c r="M22" s="80">
        <v>0</v>
      </c>
      <c r="N22" s="169">
        <v>0</v>
      </c>
      <c r="O22" s="169">
        <v>0</v>
      </c>
      <c r="P22" s="169">
        <v>0</v>
      </c>
      <c r="Q22" s="169">
        <v>0</v>
      </c>
      <c r="R22" s="80">
        <v>0</v>
      </c>
      <c r="S22" s="169">
        <v>0</v>
      </c>
      <c r="T22" s="169">
        <v>0</v>
      </c>
      <c r="U22" s="169">
        <v>0</v>
      </c>
      <c r="V22" s="169">
        <v>0</v>
      </c>
      <c r="W22" s="80">
        <v>0</v>
      </c>
      <c r="X22" s="169">
        <v>0</v>
      </c>
      <c r="Y22" s="169">
        <v>0</v>
      </c>
      <c r="Z22" s="161">
        <v>0</v>
      </c>
      <c r="AA22" s="161">
        <v>0</v>
      </c>
      <c r="AB22" s="80">
        <v>0</v>
      </c>
      <c r="AC22" s="149"/>
      <c r="AD22" s="149"/>
      <c r="AE22" s="149"/>
      <c r="AF22" s="149"/>
      <c r="AG22" s="123">
        <v>0</v>
      </c>
      <c r="AH22" s="123">
        <v>0</v>
      </c>
      <c r="AI22" s="123">
        <v>0</v>
      </c>
    </row>
    <row r="23" spans="1:35" s="124" customFormat="1" ht="11.5">
      <c r="A23" s="80" t="s">
        <v>131</v>
      </c>
      <c r="B23" s="80">
        <v>0</v>
      </c>
      <c r="C23" s="80">
        <v>0</v>
      </c>
      <c r="D23" s="80">
        <v>0</v>
      </c>
      <c r="E23" s="80">
        <v>0</v>
      </c>
      <c r="F23" s="80">
        <v>15.306000000000001</v>
      </c>
      <c r="G23" s="80">
        <v>-10.345000000000001</v>
      </c>
      <c r="H23" s="80">
        <v>0</v>
      </c>
      <c r="I23" s="169">
        <v>0</v>
      </c>
      <c r="J23" s="169">
        <v>0</v>
      </c>
      <c r="K23" s="169">
        <v>0</v>
      </c>
      <c r="L23" s="169">
        <v>0</v>
      </c>
      <c r="M23" s="80">
        <v>0</v>
      </c>
      <c r="N23" s="169">
        <v>0</v>
      </c>
      <c r="O23" s="169">
        <v>0</v>
      </c>
      <c r="P23" s="169">
        <v>0</v>
      </c>
      <c r="Q23" s="169">
        <v>0</v>
      </c>
      <c r="R23" s="80">
        <v>0</v>
      </c>
      <c r="S23" s="169">
        <v>0</v>
      </c>
      <c r="T23" s="169">
        <v>0</v>
      </c>
      <c r="U23" s="169">
        <v>0</v>
      </c>
      <c r="V23" s="169">
        <v>0</v>
      </c>
      <c r="W23" s="80">
        <v>0</v>
      </c>
      <c r="X23" s="169">
        <v>0</v>
      </c>
      <c r="Y23" s="169">
        <v>0</v>
      </c>
      <c r="Z23" s="161">
        <v>0</v>
      </c>
      <c r="AA23" s="161">
        <v>0</v>
      </c>
      <c r="AB23" s="80">
        <v>0</v>
      </c>
      <c r="AC23" s="149"/>
      <c r="AD23" s="149"/>
      <c r="AE23" s="149"/>
      <c r="AF23" s="149"/>
      <c r="AG23" s="123">
        <v>0</v>
      </c>
      <c r="AH23" s="123">
        <v>0</v>
      </c>
      <c r="AI23" s="123">
        <v>0</v>
      </c>
    </row>
    <row r="24" spans="1:35" s="124" customFormat="1" ht="11.5">
      <c r="A24" s="80" t="s">
        <v>132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8.1999999999999993</v>
      </c>
      <c r="H24" s="80">
        <v>0</v>
      </c>
      <c r="I24" s="169">
        <v>0</v>
      </c>
      <c r="J24" s="169">
        <v>0</v>
      </c>
      <c r="K24" s="169">
        <v>0</v>
      </c>
      <c r="L24" s="169">
        <v>0</v>
      </c>
      <c r="M24" s="80">
        <v>0</v>
      </c>
      <c r="N24" s="169">
        <v>0</v>
      </c>
      <c r="O24" s="169">
        <v>0</v>
      </c>
      <c r="P24" s="169">
        <v>0</v>
      </c>
      <c r="Q24" s="169">
        <v>0</v>
      </c>
      <c r="R24" s="80">
        <v>0</v>
      </c>
      <c r="S24" s="169">
        <v>0</v>
      </c>
      <c r="T24" s="169">
        <v>0</v>
      </c>
      <c r="U24" s="169">
        <v>0</v>
      </c>
      <c r="V24" s="169">
        <v>0</v>
      </c>
      <c r="W24" s="80">
        <v>0</v>
      </c>
      <c r="X24" s="169">
        <v>0</v>
      </c>
      <c r="Y24" s="169">
        <v>0</v>
      </c>
      <c r="Z24" s="161">
        <v>0</v>
      </c>
      <c r="AA24" s="161">
        <v>0</v>
      </c>
      <c r="AB24" s="80">
        <v>0</v>
      </c>
      <c r="AC24" s="149"/>
      <c r="AD24" s="149"/>
      <c r="AE24" s="149"/>
      <c r="AF24" s="149"/>
      <c r="AG24" s="123">
        <v>0</v>
      </c>
      <c r="AH24" s="123">
        <v>0</v>
      </c>
      <c r="AI24" s="123">
        <v>0</v>
      </c>
    </row>
    <row r="25" spans="1:35" s="124" customFormat="1" ht="11.5">
      <c r="A25" s="70" t="s">
        <v>133</v>
      </c>
      <c r="B25" s="80">
        <v>13.923</v>
      </c>
      <c r="C25" s="80">
        <v>16.850000000000001</v>
      </c>
      <c r="D25" s="80">
        <v>20.805</v>
      </c>
      <c r="E25" s="80">
        <v>23.065999999999999</v>
      </c>
      <c r="F25" s="80">
        <v>20.187000000000001</v>
      </c>
      <c r="G25" s="80">
        <v>10.034000000000001</v>
      </c>
      <c r="H25" s="80">
        <v>12.771000000000001</v>
      </c>
      <c r="I25" s="169">
        <v>3.74</v>
      </c>
      <c r="J25" s="169">
        <v>2.3090000000000002</v>
      </c>
      <c r="K25" s="169">
        <v>1.7889999999999999</v>
      </c>
      <c r="L25" s="169">
        <v>2.028</v>
      </c>
      <c r="M25" s="80">
        <v>9.8659999999999997</v>
      </c>
      <c r="N25" s="169">
        <v>3.1280000000000001</v>
      </c>
      <c r="O25" s="169">
        <v>4.63</v>
      </c>
      <c r="P25" s="169">
        <v>4.5149999999999997</v>
      </c>
      <c r="Q25" s="169">
        <v>5.6539999999999999</v>
      </c>
      <c r="R25" s="80">
        <v>17.927</v>
      </c>
      <c r="S25" s="169">
        <v>6.62</v>
      </c>
      <c r="T25" s="169">
        <v>6.3230000000000004</v>
      </c>
      <c r="U25" s="169">
        <v>6.298</v>
      </c>
      <c r="V25" s="169">
        <v>6.2169999999999996</v>
      </c>
      <c r="W25" s="80">
        <v>25.457000000000001</v>
      </c>
      <c r="X25" s="169">
        <v>7.8230000000000004</v>
      </c>
      <c r="Y25" s="169">
        <v>9.4819999999999993</v>
      </c>
      <c r="Z25" s="161">
        <v>14.023999999999999</v>
      </c>
      <c r="AA25" s="161">
        <v>8.9909999999999997</v>
      </c>
      <c r="AB25" s="80">
        <f>SUM(X25:AA25)</f>
        <v>40.32</v>
      </c>
      <c r="AC25" s="149">
        <v>7.8</v>
      </c>
      <c r="AD25" s="149">
        <f ca="1">AD26*AD3</f>
        <v>8.9225524901445379</v>
      </c>
      <c r="AE25" s="149">
        <f t="shared" ref="AE25:AF25" ca="1" si="13">AE26*AE3</f>
        <v>9.4172343451260492</v>
      </c>
      <c r="AF25" s="149">
        <f t="shared" ca="1" si="13"/>
        <v>8.5631624873949566</v>
      </c>
      <c r="AG25" s="123">
        <f ca="1">SUM(AC25:AF25)</f>
        <v>34.702949322665539</v>
      </c>
      <c r="AH25" s="123">
        <f t="shared" ref="AH25:AI25" ca="1" si="14">AH26*AH3</f>
        <v>42.122439887851435</v>
      </c>
      <c r="AI25" s="123">
        <f t="shared" ca="1" si="14"/>
        <v>52.033602214404716</v>
      </c>
    </row>
    <row r="26" spans="1:35" s="124" customFormat="1" ht="11.5">
      <c r="A26" s="70" t="s">
        <v>146</v>
      </c>
      <c r="B26" s="125">
        <f>B25/B3</f>
        <v>6.8846943089808437E-3</v>
      </c>
      <c r="C26" s="125">
        <f t="shared" ref="C26:Z26" si="15">C25/C3</f>
        <v>6.3048588386782596E-3</v>
      </c>
      <c r="D26" s="125">
        <f t="shared" si="15"/>
        <v>6.7837674749911293E-3</v>
      </c>
      <c r="E26" s="125">
        <f t="shared" si="15"/>
        <v>7.7457944230839614E-3</v>
      </c>
      <c r="F26" s="125">
        <f t="shared" si="15"/>
        <v>6.4542636174373877E-3</v>
      </c>
      <c r="G26" s="125">
        <f t="shared" si="15"/>
        <v>3.0044777752836782E-3</v>
      </c>
      <c r="H26" s="125">
        <f t="shared" si="15"/>
        <v>3.9919791083963523E-3</v>
      </c>
      <c r="I26" s="170">
        <f t="shared" si="15"/>
        <v>5.1409146068392975E-3</v>
      </c>
      <c r="J26" s="170">
        <f t="shared" si="15"/>
        <v>2.931810358626395E-3</v>
      </c>
      <c r="K26" s="170">
        <f t="shared" si="15"/>
        <v>2.0949139538508745E-3</v>
      </c>
      <c r="L26" s="170">
        <f t="shared" si="15"/>
        <v>2.6632311929803091E-3</v>
      </c>
      <c r="M26" s="125">
        <f t="shared" si="15"/>
        <v>3.1515540600402605E-3</v>
      </c>
      <c r="N26" s="170">
        <f t="shared" si="15"/>
        <v>3.5695538546555361E-3</v>
      </c>
      <c r="O26" s="170">
        <f t="shared" si="15"/>
        <v>4.7620369509177264E-3</v>
      </c>
      <c r="P26" s="170">
        <f t="shared" si="15"/>
        <v>4.3312552702814847E-3</v>
      </c>
      <c r="Q26" s="170">
        <f t="shared" si="15"/>
        <v>6.16262616981133E-3</v>
      </c>
      <c r="R26" s="125">
        <f t="shared" si="15"/>
        <v>4.7071496065379846E-3</v>
      </c>
      <c r="S26" s="170">
        <f t="shared" si="15"/>
        <v>6.332056087795637E-3</v>
      </c>
      <c r="T26" s="170">
        <f t="shared" si="15"/>
        <v>6.0708471569281847E-3</v>
      </c>
      <c r="U26" s="170">
        <f t="shared" si="15"/>
        <v>5.5434773773245204E-3</v>
      </c>
      <c r="V26" s="170">
        <f t="shared" si="15"/>
        <v>6.5273423826166894E-3</v>
      </c>
      <c r="W26" s="125">
        <f t="shared" si="15"/>
        <v>6.0966465125116727E-3</v>
      </c>
      <c r="X26" s="170">
        <f t="shared" si="15"/>
        <v>6.8477264358656007E-3</v>
      </c>
      <c r="Y26" s="170">
        <f t="shared" si="15"/>
        <v>7.8815754798916907E-3</v>
      </c>
      <c r="Z26" s="171">
        <f t="shared" si="15"/>
        <v>1.1025096560003207E-2</v>
      </c>
      <c r="AA26" s="161"/>
      <c r="AB26" s="80"/>
      <c r="AC26" s="150">
        <f>AC25/AC3</f>
        <v>6.5546218487394954E-3</v>
      </c>
      <c r="AD26" s="150">
        <v>6.5546218487394954E-3</v>
      </c>
      <c r="AE26" s="150">
        <v>6.5546218487394954E-3</v>
      </c>
      <c r="AF26" s="150">
        <v>6.5546218487394954E-3</v>
      </c>
      <c r="AG26" s="126">
        <v>6.6E-3</v>
      </c>
      <c r="AH26" s="126">
        <v>6.7999999999999996E-3</v>
      </c>
      <c r="AI26" s="126">
        <v>7.0000000000000001E-3</v>
      </c>
    </row>
    <row r="27" spans="1:35" s="124" customFormat="1" ht="11.5">
      <c r="A27" s="70" t="s">
        <v>134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169">
        <v>0</v>
      </c>
      <c r="J27" s="169">
        <v>0</v>
      </c>
      <c r="K27" s="169">
        <v>0</v>
      </c>
      <c r="L27" s="169">
        <v>0</v>
      </c>
      <c r="M27" s="80">
        <v>0</v>
      </c>
      <c r="N27" s="169">
        <v>0</v>
      </c>
      <c r="O27" s="169">
        <v>0</v>
      </c>
      <c r="P27" s="169">
        <v>0</v>
      </c>
      <c r="Q27" s="169">
        <v>0</v>
      </c>
      <c r="R27" s="80">
        <v>0</v>
      </c>
      <c r="S27" s="169">
        <v>0</v>
      </c>
      <c r="T27" s="169">
        <v>0</v>
      </c>
      <c r="U27" s="169">
        <v>0</v>
      </c>
      <c r="V27" s="169">
        <v>0</v>
      </c>
      <c r="W27" s="80">
        <v>0</v>
      </c>
      <c r="X27" s="169">
        <v>0</v>
      </c>
      <c r="Y27" s="169">
        <v>2.2309999999999999</v>
      </c>
      <c r="Z27" s="161">
        <v>7.0659999999999998</v>
      </c>
      <c r="AA27" s="161">
        <v>2.1219999999999999</v>
      </c>
      <c r="AB27" s="80">
        <f>SUM(X27:AA27)</f>
        <v>11.419</v>
      </c>
      <c r="AC27" s="149"/>
      <c r="AD27" s="149"/>
      <c r="AE27" s="149"/>
      <c r="AF27" s="149"/>
      <c r="AG27" s="123">
        <v>0</v>
      </c>
      <c r="AH27" s="123">
        <v>0</v>
      </c>
      <c r="AI27" s="123">
        <v>0</v>
      </c>
    </row>
    <row r="28" spans="1:35" s="124" customFormat="1" ht="11.5">
      <c r="A28" s="70"/>
      <c r="B28" s="80"/>
      <c r="C28" s="80"/>
      <c r="D28" s="80"/>
      <c r="E28" s="80"/>
      <c r="F28" s="80"/>
      <c r="G28" s="80"/>
      <c r="H28" s="80"/>
      <c r="I28" s="169"/>
      <c r="J28" s="169"/>
      <c r="K28" s="169"/>
      <c r="L28" s="169"/>
      <c r="M28" s="80"/>
      <c r="N28" s="169"/>
      <c r="O28" s="169"/>
      <c r="P28" s="169"/>
      <c r="Q28" s="169"/>
      <c r="R28" s="80"/>
      <c r="S28" s="169"/>
      <c r="T28" s="169"/>
      <c r="U28" s="169"/>
      <c r="V28" s="169"/>
      <c r="W28" s="80"/>
      <c r="X28" s="169">
        <f>X25</f>
        <v>7.8230000000000004</v>
      </c>
      <c r="Y28" s="169">
        <f>Y25-Y27</f>
        <v>7.2509999999999994</v>
      </c>
      <c r="Z28" s="169">
        <f>Z25-Z27</f>
        <v>6.9579999999999993</v>
      </c>
      <c r="AA28" s="161">
        <v>7.2</v>
      </c>
      <c r="AB28" s="80">
        <f>SUM(X28:AA28)</f>
        <v>29.231999999999999</v>
      </c>
      <c r="AC28" s="149"/>
      <c r="AD28" s="149"/>
      <c r="AE28" s="149"/>
      <c r="AF28" s="149"/>
      <c r="AG28" s="123"/>
      <c r="AH28" s="123"/>
      <c r="AI28" s="123"/>
    </row>
    <row r="29" spans="1:35" s="124" customFormat="1" ht="11.5">
      <c r="A29" s="70"/>
      <c r="B29" s="80"/>
      <c r="C29" s="80"/>
      <c r="D29" s="80"/>
      <c r="E29" s="80"/>
      <c r="F29" s="80"/>
      <c r="G29" s="80"/>
      <c r="H29" s="80"/>
      <c r="I29" s="169"/>
      <c r="J29" s="169"/>
      <c r="K29" s="169"/>
      <c r="L29" s="169"/>
      <c r="M29" s="80"/>
      <c r="N29" s="169"/>
      <c r="O29" s="169"/>
      <c r="P29" s="169"/>
      <c r="Q29" s="169"/>
      <c r="R29" s="80"/>
      <c r="S29" s="169"/>
      <c r="T29" s="169"/>
      <c r="U29" s="169"/>
      <c r="V29" s="169"/>
      <c r="W29" s="80"/>
      <c r="X29" s="169"/>
      <c r="Y29" s="170">
        <f>Y28/Y3</f>
        <v>6.027136026649932E-3</v>
      </c>
      <c r="Z29" s="170">
        <f>Z28/Z3</f>
        <v>5.4700956834357033E-3</v>
      </c>
      <c r="AA29" s="171">
        <v>7.0533541194013208E-3</v>
      </c>
      <c r="AB29" s="125">
        <f>AB28/AB3</f>
        <v>6.2169092209012526E-3</v>
      </c>
      <c r="AC29" s="150"/>
      <c r="AD29" s="150"/>
      <c r="AE29" s="150"/>
      <c r="AF29" s="150"/>
      <c r="AG29" s="123"/>
      <c r="AH29" s="123"/>
      <c r="AI29" s="123"/>
    </row>
    <row r="30" spans="1:35" s="124" customFormat="1" ht="11.5">
      <c r="A30" s="70"/>
      <c r="B30" s="80"/>
      <c r="C30" s="80"/>
      <c r="D30" s="80"/>
      <c r="E30" s="80"/>
      <c r="F30" s="80"/>
      <c r="G30" s="80"/>
      <c r="H30" s="80"/>
      <c r="I30" s="169"/>
      <c r="J30" s="169"/>
      <c r="K30" s="169"/>
      <c r="L30" s="169"/>
      <c r="M30" s="80"/>
      <c r="N30" s="169"/>
      <c r="O30" s="169"/>
      <c r="P30" s="169"/>
      <c r="Q30" s="169"/>
      <c r="R30" s="80"/>
      <c r="S30" s="169"/>
      <c r="T30" s="169"/>
      <c r="U30" s="169"/>
      <c r="V30" s="169"/>
      <c r="W30" s="80"/>
      <c r="X30" s="169"/>
      <c r="Y30" s="170"/>
      <c r="Z30" s="170"/>
      <c r="AA30" s="171"/>
      <c r="AB30" s="125"/>
      <c r="AC30" s="150"/>
      <c r="AD30" s="150"/>
      <c r="AE30" s="150"/>
      <c r="AF30" s="150"/>
      <c r="AG30" s="123"/>
      <c r="AH30" s="123"/>
      <c r="AI30" s="123"/>
    </row>
    <row r="31" spans="1:35">
      <c r="A31" s="5" t="s">
        <v>139</v>
      </c>
      <c r="B31" s="8">
        <f>B20+'DY-US'!B21+'DY-US'!B22+'DY-US'!B23+'DY-US'!B24+'DY-US'!B27</f>
        <v>-178.699997</v>
      </c>
      <c r="C31" s="8">
        <f>C20+'DY-US'!C21+'DY-US'!C22+'DY-US'!C23+'DY-US'!C24+'DY-US'!C27</f>
        <v>-216.43400199999999</v>
      </c>
      <c r="D31" s="8">
        <f>D20+'DY-US'!D21+'DY-US'!D22+'DY-US'!D23+'DY-US'!D24+'DY-US'!D27</f>
        <v>-239.23100299999999</v>
      </c>
      <c r="E31" s="8">
        <f>E20+'DY-US'!E21+'DY-US'!E22+'DY-US'!E23+'DY-US'!E24+'DY-US'!E27</f>
        <v>-245.766006</v>
      </c>
      <c r="F31" s="8">
        <f>F20+'DY-US'!F21+'DY-US'!F22+'DY-US'!F23+'DY-US'!F24+'DY-US'!F27</f>
        <v>-253.83401499999999</v>
      </c>
      <c r="G31" s="8">
        <f>G20+'DY-US'!G21+'DY-US'!G22+'DY-US'!G23+'DY-US'!G24+'DY-US'!G27</f>
        <v>-256.73499600000002</v>
      </c>
      <c r="H31" s="8">
        <f>H20+'DY-US'!H21+'DY-US'!H22+'DY-US'!H23+'DY-US'!H24+'DY-US'!H27</f>
        <v>-257.51598899999999</v>
      </c>
      <c r="I31" s="156">
        <f>I20+'DY-US'!I21+'DY-US'!I22+'DY-US'!I23+'DY-US'!I24+'DY-US'!I27</f>
        <v>-67.011002000000005</v>
      </c>
      <c r="J31" s="156">
        <f>J20+'DY-US'!J21+'DY-US'!J22+'DY-US'!J23+'DY-US'!J24+'DY-US'!J27</f>
        <v>-64.730002999999996</v>
      </c>
      <c r="K31" s="156">
        <f>K20+'DY-US'!K21+'DY-US'!K22+'DY-US'!K23+'DY-US'!K24+'DY-US'!K27</f>
        <v>-66.899001999999996</v>
      </c>
      <c r="L31" s="156">
        <f>L20+'DY-US'!L21+'DY-US'!L22+'DY-US'!L23+'DY-US'!L24+'DY-US'!L27</f>
        <v>-63.792000000000002</v>
      </c>
      <c r="M31" s="8">
        <f>M20+'DY-US'!M21+'DY-US'!M22+'DY-US'!M23+'DY-US'!M24+'DY-US'!M27</f>
        <v>-262.432007</v>
      </c>
      <c r="N31" s="156">
        <f>N20+'DY-US'!N21+'DY-US'!N22+'DY-US'!N23+'DY-US'!N24+'DY-US'!N27</f>
        <v>-69.379997000000003</v>
      </c>
      <c r="O31" s="156">
        <f>O20+'DY-US'!O21+'DY-US'!O22+'DY-US'!O23+'DY-US'!O24+'DY-US'!O27</f>
        <v>-73.335999000000001</v>
      </c>
      <c r="P31" s="156">
        <f>P20+'DY-US'!P21+'DY-US'!P22+'DY-US'!P23+'DY-US'!P24+'DY-US'!P27</f>
        <v>-78.797996999999995</v>
      </c>
      <c r="Q31" s="156">
        <f>Q20+'DY-US'!Q21+'DY-US'!Q22+'DY-US'!Q23+'DY-US'!Q24+'DY-US'!Q27</f>
        <v>-71.963997000000006</v>
      </c>
      <c r="R31" s="8">
        <f>R20+'DY-US'!R21+'DY-US'!R22+'DY-US'!R23+'DY-US'!R24+'DY-US'!R27</f>
        <v>-293.47799700000002</v>
      </c>
      <c r="S31" s="156">
        <f>S20+'DY-US'!S21+'DY-US'!S22+'DY-US'!S23+'DY-US'!S24+'DY-US'!S27</f>
        <v>-82.357001999999994</v>
      </c>
      <c r="T31" s="156">
        <f>T20+'DY-US'!T21+'DY-US'!T22+'DY-US'!T23+'DY-US'!T24+'DY-US'!T27</f>
        <v>-84.832001000000005</v>
      </c>
      <c r="U31" s="156">
        <f>U20+'DY-US'!U21+'DY-US'!U22+'DY-US'!U23+'DY-US'!U24+'DY-US'!U27</f>
        <v>-87.511002000000005</v>
      </c>
      <c r="V31" s="156">
        <f>V20+'DY-US'!V21+'DY-US'!V22+'DY-US'!V23+'DY-US'!V24+'DY-US'!V27</f>
        <v>-72.974997999999999</v>
      </c>
      <c r="W31" s="8">
        <f>W20+'DY-US'!W21+'DY-US'!W22+'DY-US'!W23+'DY-US'!W24+'DY-US'!W27</f>
        <v>-327.67401100000001</v>
      </c>
      <c r="X31" s="156">
        <f>X20+'DY-US'!X21+'DY-US'!X22+'DY-US'!X23+'DY-US'!X24+'DY-US'!X27</f>
        <v>-94.555000000000007</v>
      </c>
      <c r="Y31" s="156">
        <f>Y20+'DY-US'!Y21+'DY-US'!Y22+'DY-US'!Y23+'DY-US'!Y24+'DY-US'!Y27</f>
        <v>-97.352000000000004</v>
      </c>
      <c r="Z31" s="157">
        <f>Z20+'DY-US'!Z21+'DY-US'!Z22+'DY-US'!Z23+'DY-US'!Z24+'DY-US'!Z27</f>
        <v>-99.548000000000002</v>
      </c>
      <c r="AA31" s="157">
        <f>AA20+AA27</f>
        <v>-85.992999999999995</v>
      </c>
      <c r="AB31" s="8">
        <f>SUM(X31:AA31)</f>
        <v>-377.44800000000004</v>
      </c>
      <c r="AC31" s="142">
        <f>-AC32*AC3</f>
        <v>-100.87281094727004</v>
      </c>
      <c r="AD31" s="142">
        <f t="shared" ref="AD31:AF31" ca="1" si="16">-AD32*AD3</f>
        <v>-109.47315739338001</v>
      </c>
      <c r="AE31" s="142">
        <f t="shared" ca="1" si="16"/>
        <v>-114.59456385975</v>
      </c>
      <c r="AF31" s="142">
        <f t="shared" ca="1" si="16"/>
        <v>-101.45434071256709</v>
      </c>
      <c r="AG31" s="85">
        <f ca="1">SUM(AC31:AF31)</f>
        <v>-426.39487291296717</v>
      </c>
      <c r="AH31" s="85">
        <f t="shared" ref="AH31:AI31" ca="1" si="17">AH35-AH25</f>
        <v>-507.49584600328137</v>
      </c>
      <c r="AI31" s="85">
        <f t="shared" ca="1" si="17"/>
        <v>-599.3316319355481</v>
      </c>
    </row>
    <row r="32" spans="1:35" s="124" customFormat="1">
      <c r="A32" s="5" t="s">
        <v>17</v>
      </c>
      <c r="B32" s="125">
        <f>-B31/B3</f>
        <v>8.8364206877885071E-2</v>
      </c>
      <c r="C32" s="125">
        <f t="shared" ref="C32:Z32" si="18">-C31/C3</f>
        <v>8.0984322284878812E-2</v>
      </c>
      <c r="D32" s="125">
        <f t="shared" si="18"/>
        <v>7.800468623700578E-2</v>
      </c>
      <c r="E32" s="125">
        <f t="shared" si="18"/>
        <v>8.2530692736426756E-2</v>
      </c>
      <c r="F32" s="125">
        <f t="shared" si="18"/>
        <v>8.1156766626173077E-2</v>
      </c>
      <c r="G32" s="125">
        <f t="shared" si="18"/>
        <v>7.6874087065930241E-2</v>
      </c>
      <c r="H32" s="125">
        <f t="shared" si="18"/>
        <v>8.0494749680214916E-2</v>
      </c>
      <c r="I32" s="170">
        <f t="shared" si="18"/>
        <v>9.2111721657951173E-2</v>
      </c>
      <c r="J32" s="170">
        <f t="shared" si="18"/>
        <v>8.2189732918717021E-2</v>
      </c>
      <c r="K32" s="170">
        <f t="shared" si="18"/>
        <v>7.8338542643095338E-2</v>
      </c>
      <c r="L32" s="170">
        <f t="shared" si="18"/>
        <v>8.3773591845463444E-2</v>
      </c>
      <c r="M32" s="125">
        <f t="shared" si="18"/>
        <v>8.3830190264075011E-2</v>
      </c>
      <c r="N32" s="170">
        <f t="shared" si="18"/>
        <v>7.9173796588024148E-2</v>
      </c>
      <c r="O32" s="170">
        <f t="shared" si="18"/>
        <v>7.5427373017379146E-2</v>
      </c>
      <c r="P32" s="170">
        <f t="shared" si="18"/>
        <v>7.559119375279616E-2</v>
      </c>
      <c r="Q32" s="170">
        <f t="shared" si="18"/>
        <v>7.8437780544114627E-2</v>
      </c>
      <c r="R32" s="125">
        <f t="shared" si="18"/>
        <v>7.7059454348530482E-2</v>
      </c>
      <c r="S32" s="170">
        <f t="shared" si="18"/>
        <v>7.8774796961736768E-2</v>
      </c>
      <c r="T32" s="170">
        <f t="shared" si="18"/>
        <v>8.144901345680515E-2</v>
      </c>
      <c r="U32" s="170">
        <f t="shared" si="18"/>
        <v>7.7026875175293885E-2</v>
      </c>
      <c r="V32" s="170">
        <f t="shared" si="18"/>
        <v>7.6617789499238892E-2</v>
      </c>
      <c r="W32" s="125">
        <f t="shared" si="18"/>
        <v>7.8473999937300601E-2</v>
      </c>
      <c r="X32" s="170">
        <f t="shared" si="18"/>
        <v>8.2767068022916002E-2</v>
      </c>
      <c r="Y32" s="170">
        <f t="shared" si="18"/>
        <v>8.0920389803671805E-2</v>
      </c>
      <c r="Z32" s="170">
        <f t="shared" si="18"/>
        <v>7.8260575610039879E-2</v>
      </c>
      <c r="AA32" s="171">
        <v>7.7057622316863764E-2</v>
      </c>
      <c r="AB32" s="125">
        <f>-AB31/AB3</f>
        <v>8.0273671032113317E-2</v>
      </c>
      <c r="AC32" s="150">
        <f>X32+AC33/10000</f>
        <v>8.4767068022916003E-2</v>
      </c>
      <c r="AD32" s="150">
        <f t="shared" ref="AD32:AF32" si="19">Y32+AD33/10000</f>
        <v>8.0420389803671805E-2</v>
      </c>
      <c r="AE32" s="150">
        <f t="shared" si="19"/>
        <v>7.976057561003988E-2</v>
      </c>
      <c r="AF32" s="150">
        <f t="shared" si="19"/>
        <v>7.7657622316863767E-2</v>
      </c>
      <c r="AG32" s="126">
        <f ca="1">-AG31/AG3</f>
        <v>8.0536588524492622E-2</v>
      </c>
      <c r="AH32" s="126">
        <f t="shared" ref="AH32:AI32" ca="1" si="20">-AH31/AH3</f>
        <v>8.1927157163980205E-2</v>
      </c>
      <c r="AI32" s="126">
        <f t="shared" ca="1" si="20"/>
        <v>8.0627157163980195E-2</v>
      </c>
    </row>
    <row r="33" spans="1:44" s="124" customFormat="1">
      <c r="A33" s="5" t="s">
        <v>22</v>
      </c>
      <c r="B33" s="80"/>
      <c r="C33" s="80"/>
      <c r="D33" s="80">
        <f>(D32-C32)*10000</f>
        <v>-29.796360478730328</v>
      </c>
      <c r="E33" s="80">
        <f t="shared" ref="E33:H33" si="21">(E32-D32)*10000</f>
        <v>45.260064994209756</v>
      </c>
      <c r="F33" s="80">
        <f t="shared" si="21"/>
        <v>-13.739261102536787</v>
      </c>
      <c r="G33" s="80">
        <f t="shared" si="21"/>
        <v>-42.826795602428355</v>
      </c>
      <c r="H33" s="80">
        <f t="shared" si="21"/>
        <v>36.206626142846751</v>
      </c>
      <c r="I33" s="169"/>
      <c r="J33" s="169"/>
      <c r="K33" s="169"/>
      <c r="L33" s="169"/>
      <c r="M33" s="80">
        <f>(M32-H32)*10000</f>
        <v>33.35440583860094</v>
      </c>
      <c r="N33" s="169">
        <f>(N32-I32)*10000</f>
        <v>-129.37925069927024</v>
      </c>
      <c r="O33" s="169">
        <f t="shared" ref="O33:Q33" si="22">(O32-J32)*10000</f>
        <v>-67.623599013378751</v>
      </c>
      <c r="P33" s="169">
        <f t="shared" si="22"/>
        <v>-27.473488902991782</v>
      </c>
      <c r="Q33" s="169">
        <f t="shared" si="22"/>
        <v>-53.358113013488165</v>
      </c>
      <c r="R33" s="80">
        <f>(R32-M32)*10000</f>
        <v>-67.707359155445289</v>
      </c>
      <c r="S33" s="169">
        <f>(S32-N32)*10000</f>
        <v>-3.9899962628738015</v>
      </c>
      <c r="T33" s="169">
        <f t="shared" ref="T33" si="23">(T32-O32)*10000</f>
        <v>60.216404394260046</v>
      </c>
      <c r="U33" s="169">
        <f t="shared" ref="U33" si="24">(U32-P32)*10000</f>
        <v>14.356814224977255</v>
      </c>
      <c r="V33" s="169">
        <f t="shared" ref="V33" si="25">(V32-Q32)*10000</f>
        <v>-18.19991044875735</v>
      </c>
      <c r="W33" s="80">
        <f>(W32-R32)*10000</f>
        <v>14.145455887701191</v>
      </c>
      <c r="X33" s="160">
        <f>(X32-S32)*10000</f>
        <v>39.92271061179234</v>
      </c>
      <c r="Y33" s="160">
        <f t="shared" ref="Y33" si="26">(Y32-T32)*10000</f>
        <v>-5.286236531333449</v>
      </c>
      <c r="Z33" s="160">
        <f t="shared" ref="Z33" si="27">(Z32-U32)*10000</f>
        <v>12.337004347459935</v>
      </c>
      <c r="AA33" s="172">
        <v>4.3983281762487172</v>
      </c>
      <c r="AB33" s="121">
        <f>(AB32-W32)*10000</f>
        <v>17.996710948127159</v>
      </c>
      <c r="AC33" s="151">
        <v>20</v>
      </c>
      <c r="AD33" s="151">
        <v>-5</v>
      </c>
      <c r="AE33" s="151">
        <v>15</v>
      </c>
      <c r="AF33" s="151">
        <v>6</v>
      </c>
      <c r="AG33" s="123">
        <f ca="1">(AG32-AB32)*10000</f>
        <v>2.629174923793054</v>
      </c>
      <c r="AH33" s="123">
        <f t="shared" ref="AH33:AI33" ca="1" si="28">(AH32-AG32)*10000</f>
        <v>13.905686394875827</v>
      </c>
      <c r="AI33" s="123">
        <f t="shared" ca="1" si="28"/>
        <v>-13.000000000000094</v>
      </c>
    </row>
    <row r="34" spans="1:44" s="124" customFormat="1" ht="11.5">
      <c r="A34" s="70"/>
      <c r="B34" s="80"/>
      <c r="C34" s="80"/>
      <c r="D34" s="80"/>
      <c r="E34" s="80"/>
      <c r="F34" s="80"/>
      <c r="G34" s="80"/>
      <c r="H34" s="80"/>
      <c r="I34" s="169"/>
      <c r="J34" s="169"/>
      <c r="K34" s="169"/>
      <c r="L34" s="169"/>
      <c r="M34" s="80"/>
      <c r="N34" s="169"/>
      <c r="O34" s="169"/>
      <c r="P34" s="169"/>
      <c r="Q34" s="169"/>
      <c r="R34" s="80"/>
      <c r="S34" s="169"/>
      <c r="T34" s="169"/>
      <c r="U34" s="169"/>
      <c r="V34" s="169"/>
      <c r="W34" s="80"/>
      <c r="X34" s="169"/>
      <c r="Y34" s="170"/>
      <c r="Z34" s="170"/>
      <c r="AA34" s="171"/>
      <c r="AB34" s="125"/>
      <c r="AC34" s="150"/>
      <c r="AD34" s="150"/>
      <c r="AE34" s="150"/>
      <c r="AF34" s="150"/>
      <c r="AG34" s="123"/>
      <c r="AH34" s="123"/>
      <c r="AI34" s="123"/>
    </row>
    <row r="35" spans="1:44" s="124" customFormat="1" ht="11.5">
      <c r="A35" s="70" t="s">
        <v>138</v>
      </c>
      <c r="B35" s="80">
        <f t="shared" ref="B35:Z35" si="29">B20+SUM(B21:B25)</f>
        <v>-164.77699699999999</v>
      </c>
      <c r="C35" s="80">
        <f t="shared" si="29"/>
        <v>-199.584002</v>
      </c>
      <c r="D35" s="80">
        <f t="shared" si="29"/>
        <v>-218.42600299999998</v>
      </c>
      <c r="E35" s="80">
        <f t="shared" si="29"/>
        <v>-222.700006</v>
      </c>
      <c r="F35" s="80">
        <f t="shared" si="29"/>
        <v>-233.64701500000001</v>
      </c>
      <c r="G35" s="80">
        <f t="shared" si="29"/>
        <v>-246.700996</v>
      </c>
      <c r="H35" s="80">
        <f t="shared" si="29"/>
        <v>-244.744989</v>
      </c>
      <c r="I35" s="169">
        <f t="shared" si="29"/>
        <v>-63.271002000000003</v>
      </c>
      <c r="J35" s="169">
        <f t="shared" si="29"/>
        <v>-62.421002999999999</v>
      </c>
      <c r="K35" s="169">
        <f t="shared" si="29"/>
        <v>-65.110001999999994</v>
      </c>
      <c r="L35" s="169">
        <f t="shared" si="29"/>
        <v>-61.764000000000003</v>
      </c>
      <c r="M35" s="80">
        <f t="shared" si="29"/>
        <v>-252.56600700000001</v>
      </c>
      <c r="N35" s="169">
        <f t="shared" si="29"/>
        <v>-66.251997000000003</v>
      </c>
      <c r="O35" s="169">
        <f t="shared" si="29"/>
        <v>-68.705999000000006</v>
      </c>
      <c r="P35" s="169">
        <f t="shared" si="29"/>
        <v>-74.282996999999995</v>
      </c>
      <c r="Q35" s="169">
        <f t="shared" si="29"/>
        <v>-66.30999700000001</v>
      </c>
      <c r="R35" s="80">
        <f t="shared" si="29"/>
        <v>-275.550997</v>
      </c>
      <c r="S35" s="169">
        <f t="shared" si="29"/>
        <v>-75.73700199999999</v>
      </c>
      <c r="T35" s="169">
        <f t="shared" si="29"/>
        <v>-78.509001000000012</v>
      </c>
      <c r="U35" s="169">
        <f t="shared" si="29"/>
        <v>-81.213002000000003</v>
      </c>
      <c r="V35" s="169">
        <f t="shared" si="29"/>
        <v>-66.757998000000001</v>
      </c>
      <c r="W35" s="80">
        <f t="shared" si="29"/>
        <v>-302.21701100000001</v>
      </c>
      <c r="X35" s="169">
        <f t="shared" si="29"/>
        <v>-86.731999999999999</v>
      </c>
      <c r="Y35" s="169">
        <f t="shared" si="29"/>
        <v>-90.100999999999999</v>
      </c>
      <c r="Z35" s="161">
        <f t="shared" si="29"/>
        <v>-92.59</v>
      </c>
      <c r="AA35" s="161">
        <f>AA20+AA25</f>
        <v>-79.123999999999995</v>
      </c>
      <c r="AB35" s="80">
        <f>AB20+SUM(AB21:AB25)</f>
        <v>-348.54700000000003</v>
      </c>
      <c r="AC35" s="149">
        <f>AC31+AC25</f>
        <v>-93.072810947270042</v>
      </c>
      <c r="AD35" s="149">
        <f ca="1">AD31+AD25</f>
        <v>-100.55060490323547</v>
      </c>
      <c r="AE35" s="149">
        <f t="shared" ref="AE35:AF35" ca="1" si="30">AE31+AE25</f>
        <v>-105.17732951462395</v>
      </c>
      <c r="AF35" s="149">
        <f t="shared" ca="1" si="30"/>
        <v>-92.891178225172126</v>
      </c>
      <c r="AG35" s="123">
        <f ca="1">SUM(AC35:AF35)</f>
        <v>-391.6919235903016</v>
      </c>
      <c r="AH35" s="123">
        <f ca="1">-AH36*AH3</f>
        <v>-465.37340611542993</v>
      </c>
      <c r="AI35" s="123">
        <f ca="1">-AI36*AI3</f>
        <v>-547.29802972114339</v>
      </c>
    </row>
    <row r="36" spans="1:44" s="124" customFormat="1">
      <c r="A36" s="5" t="s">
        <v>17</v>
      </c>
      <c r="B36" s="125">
        <f t="shared" ref="B36:AB36" si="31">-B35/B3</f>
        <v>8.1479512568904219E-2</v>
      </c>
      <c r="C36" s="125">
        <f t="shared" si="31"/>
        <v>7.467946344620055E-2</v>
      </c>
      <c r="D36" s="125">
        <f t="shared" si="31"/>
        <v>7.122091876201464E-2</v>
      </c>
      <c r="E36" s="125">
        <f t="shared" si="31"/>
        <v>7.4784898313342785E-2</v>
      </c>
      <c r="F36" s="125">
        <f t="shared" si="31"/>
        <v>7.4702503008735696E-2</v>
      </c>
      <c r="G36" s="125">
        <f t="shared" si="31"/>
        <v>7.3869609290646551E-2</v>
      </c>
      <c r="H36" s="125">
        <f t="shared" si="31"/>
        <v>7.6502770571818562E-2</v>
      </c>
      <c r="I36" s="170">
        <f t="shared" si="31"/>
        <v>8.6970807051111876E-2</v>
      </c>
      <c r="J36" s="170">
        <f t="shared" si="31"/>
        <v>7.9257922560090635E-2</v>
      </c>
      <c r="K36" s="170">
        <f t="shared" si="31"/>
        <v>7.6243628689244461E-2</v>
      </c>
      <c r="L36" s="170">
        <f t="shared" si="31"/>
        <v>8.1110360652483143E-2</v>
      </c>
      <c r="M36" s="125">
        <f t="shared" si="31"/>
        <v>8.0678636204034759E-2</v>
      </c>
      <c r="N36" s="170">
        <f t="shared" si="31"/>
        <v>7.5604242733368618E-2</v>
      </c>
      <c r="O36" s="170">
        <f t="shared" si="31"/>
        <v>7.0665336066461415E-2</v>
      </c>
      <c r="P36" s="170">
        <f t="shared" si="31"/>
        <v>7.1259938482514676E-2</v>
      </c>
      <c r="Q36" s="170">
        <f t="shared" si="31"/>
        <v>7.2275154374303291E-2</v>
      </c>
      <c r="R36" s="125">
        <f t="shared" si="31"/>
        <v>7.2352304741992488E-2</v>
      </c>
      <c r="S36" s="170">
        <f t="shared" si="31"/>
        <v>7.2442740873941133E-2</v>
      </c>
      <c r="T36" s="170">
        <f t="shared" si="31"/>
        <v>7.5378166299876967E-2</v>
      </c>
      <c r="U36" s="170">
        <f t="shared" si="31"/>
        <v>7.1483397797969361E-2</v>
      </c>
      <c r="V36" s="170">
        <f t="shared" si="31"/>
        <v>7.0090447116622198E-2</v>
      </c>
      <c r="W36" s="125">
        <f t="shared" si="31"/>
        <v>7.2377353424788932E-2</v>
      </c>
      <c r="X36" s="170">
        <f t="shared" si="31"/>
        <v>7.5919341587050396E-2</v>
      </c>
      <c r="Y36" s="170">
        <f t="shared" si="31"/>
        <v>7.4893253777021856E-2</v>
      </c>
      <c r="Z36" s="171">
        <f t="shared" si="31"/>
        <v>7.2790479926604174E-2</v>
      </c>
      <c r="AA36" s="171">
        <f t="shared" si="31"/>
        <v>7.2957218176419938E-2</v>
      </c>
      <c r="AB36" s="125">
        <f t="shared" si="31"/>
        <v>7.4127157163980203E-2</v>
      </c>
      <c r="AC36" s="150">
        <f>-AC35/AC3</f>
        <v>7.8212446174176511E-2</v>
      </c>
      <c r="AD36" s="150">
        <f t="shared" ref="AD36:AF36" ca="1" si="32">-AD35/AD3</f>
        <v>7.3865767954932313E-2</v>
      </c>
      <c r="AE36" s="150">
        <f t="shared" ca="1" si="32"/>
        <v>7.3205953761300388E-2</v>
      </c>
      <c r="AF36" s="150">
        <f t="shared" ca="1" si="32"/>
        <v>7.1103000468124261E-2</v>
      </c>
      <c r="AG36" s="126">
        <f>AB36+AG37/10000</f>
        <v>7.6127157163980205E-2</v>
      </c>
      <c r="AH36" s="126">
        <f t="shared" ref="AH36:AI36" si="33">AG36+AH37/10000</f>
        <v>7.5127157163980204E-2</v>
      </c>
      <c r="AI36" s="126">
        <f t="shared" si="33"/>
        <v>7.3627157163980203E-2</v>
      </c>
    </row>
    <row r="37" spans="1:44" s="124" customFormat="1">
      <c r="A37" s="5" t="s">
        <v>22</v>
      </c>
      <c r="B37" s="80"/>
      <c r="C37" s="80">
        <f>(C36-B36)*10000</f>
        <v>-68.00049122703669</v>
      </c>
      <c r="D37" s="80">
        <f t="shared" ref="D37:H37" si="34">(D36-C36)*10000</f>
        <v>-34.585446841859103</v>
      </c>
      <c r="E37" s="80">
        <f t="shared" si="34"/>
        <v>35.639795513281449</v>
      </c>
      <c r="F37" s="80">
        <f t="shared" si="34"/>
        <v>-0.82395304607088549</v>
      </c>
      <c r="G37" s="80">
        <f t="shared" si="34"/>
        <v>-8.3289371808914492</v>
      </c>
      <c r="H37" s="80">
        <f t="shared" si="34"/>
        <v>26.331612811720113</v>
      </c>
      <c r="I37" s="169"/>
      <c r="J37" s="169"/>
      <c r="K37" s="169"/>
      <c r="L37" s="169"/>
      <c r="M37" s="80">
        <f>(M36-H36)*10000</f>
        <v>41.758656322161968</v>
      </c>
      <c r="N37" s="169">
        <f t="shared" ref="N37:Z37" si="35">(N36-I36)*10000</f>
        <v>-113.66564317743259</v>
      </c>
      <c r="O37" s="169">
        <f t="shared" si="35"/>
        <v>-85.9258649362922</v>
      </c>
      <c r="P37" s="169">
        <f t="shared" si="35"/>
        <v>-49.836902067297849</v>
      </c>
      <c r="Q37" s="169">
        <f t="shared" si="35"/>
        <v>-88.352062781798523</v>
      </c>
      <c r="R37" s="80">
        <f t="shared" si="35"/>
        <v>-83.263314620422719</v>
      </c>
      <c r="S37" s="169">
        <f t="shared" si="35"/>
        <v>-31.615018594274847</v>
      </c>
      <c r="T37" s="169">
        <f t="shared" si="35"/>
        <v>47.128302334155521</v>
      </c>
      <c r="U37" s="169">
        <f t="shared" si="35"/>
        <v>2.2345931545468547</v>
      </c>
      <c r="V37" s="169">
        <f t="shared" si="35"/>
        <v>-21.847072576810927</v>
      </c>
      <c r="W37" s="80">
        <f t="shared" si="35"/>
        <v>0.25048682796444122</v>
      </c>
      <c r="X37" s="169">
        <f t="shared" si="35"/>
        <v>34.766007131092621</v>
      </c>
      <c r="Y37" s="169">
        <f t="shared" si="35"/>
        <v>-4.8491252285511042</v>
      </c>
      <c r="Z37" s="161">
        <f t="shared" si="35"/>
        <v>13.070821286348123</v>
      </c>
      <c r="AA37" s="161">
        <f>(AA36-V36)*10000</f>
        <v>28.667710597977404</v>
      </c>
      <c r="AB37" s="80">
        <f>(AB36-W36)*10000</f>
        <v>17.498037391912717</v>
      </c>
      <c r="AC37" s="149">
        <f>(AC36-X36)*10000</f>
        <v>22.931045871261158</v>
      </c>
      <c r="AD37" s="149">
        <f t="shared" ref="AD37:AF37" ca="1" si="36">(AD36-Y36)*10000</f>
        <v>-10.274858220895439</v>
      </c>
      <c r="AE37" s="149">
        <f t="shared" ca="1" si="36"/>
        <v>4.1547383469621444</v>
      </c>
      <c r="AF37" s="149">
        <f t="shared" ca="1" si="36"/>
        <v>-18.542177082956773</v>
      </c>
      <c r="AG37" s="123">
        <v>20</v>
      </c>
      <c r="AH37" s="123">
        <v>-10</v>
      </c>
      <c r="AI37" s="123">
        <v>-15</v>
      </c>
    </row>
    <row r="38" spans="1:44">
      <c r="A38" s="5"/>
      <c r="B38" s="5"/>
      <c r="C38" s="11"/>
      <c r="D38" s="11"/>
      <c r="E38" s="11"/>
      <c r="F38" s="11"/>
      <c r="G38" s="11"/>
      <c r="H38" s="11"/>
      <c r="I38" s="156"/>
      <c r="J38" s="156"/>
      <c r="K38" s="156"/>
      <c r="L38" s="158"/>
      <c r="M38" s="7"/>
      <c r="N38" s="158"/>
      <c r="O38" s="158"/>
      <c r="P38" s="158"/>
      <c r="Q38" s="158"/>
      <c r="R38" s="7"/>
      <c r="S38" s="158"/>
      <c r="T38" s="158"/>
      <c r="U38" s="158"/>
      <c r="V38" s="158"/>
      <c r="W38" s="7"/>
      <c r="X38" s="158"/>
      <c r="Y38" s="158"/>
      <c r="Z38" s="159"/>
      <c r="AA38" s="159"/>
      <c r="AB38" s="94"/>
      <c r="AC38" s="143"/>
      <c r="AD38" s="143"/>
      <c r="AE38" s="143"/>
      <c r="AF38" s="143"/>
      <c r="AG38" s="86"/>
      <c r="AH38" s="86"/>
      <c r="AI38" s="86"/>
      <c r="AK38" s="86"/>
      <c r="AL38" s="86"/>
      <c r="AM38" s="86"/>
      <c r="AN38" s="94"/>
      <c r="AO38" s="94"/>
      <c r="AP38" s="94"/>
      <c r="AQ38" s="94"/>
      <c r="AR38" s="94"/>
    </row>
    <row r="39" spans="1:44" ht="13">
      <c r="A39" s="3" t="s">
        <v>23</v>
      </c>
      <c r="B39" s="8">
        <v>-96.043998999999999</v>
      </c>
      <c r="C39" s="8">
        <v>-124.94000200000001</v>
      </c>
      <c r="D39" s="8">
        <v>-147.90600599999999</v>
      </c>
      <c r="E39" s="8">
        <v>-162.70799299999999</v>
      </c>
      <c r="F39" s="8">
        <v>-179.60299699999999</v>
      </c>
      <c r="G39" s="8">
        <v>-187.55600000000001</v>
      </c>
      <c r="H39" s="8">
        <v>-175.89700300000001</v>
      </c>
      <c r="I39" s="156">
        <v>-39.078999000000003</v>
      </c>
      <c r="J39" s="156">
        <v>-38.462001999999998</v>
      </c>
      <c r="K39" s="156">
        <v>-37.765999000000001</v>
      </c>
      <c r="L39" s="156">
        <v>-37.345001000000003</v>
      </c>
      <c r="M39" s="8">
        <v>-152.651993</v>
      </c>
      <c r="N39" s="156">
        <v>-36.637000999999998</v>
      </c>
      <c r="O39" s="156">
        <v>-35.345001000000003</v>
      </c>
      <c r="P39" s="156">
        <v>-35.453999000000003</v>
      </c>
      <c r="Q39" s="156">
        <v>-36.744999</v>
      </c>
      <c r="R39" s="8">
        <v>-144.18100000000001</v>
      </c>
      <c r="S39" s="156">
        <v>-37.271000000000001</v>
      </c>
      <c r="T39" s="156">
        <v>-37.993000000000002</v>
      </c>
      <c r="U39" s="156">
        <v>-42.521999000000001</v>
      </c>
      <c r="V39" s="156">
        <v>-45.305999999999997</v>
      </c>
      <c r="W39" s="8">
        <v>-163.091995</v>
      </c>
      <c r="X39" s="156">
        <v>-45.205002</v>
      </c>
      <c r="Y39" s="156">
        <v>-46.571998999999998</v>
      </c>
      <c r="Z39" s="157">
        <v>-52.000999999999998</v>
      </c>
      <c r="AA39" s="157">
        <v>-54.793999999999997</v>
      </c>
      <c r="AB39" s="8">
        <f>SUM(X39:AA39)</f>
        <v>-198.572001</v>
      </c>
      <c r="AC39" s="142">
        <f>AC44-AC46</f>
        <v>-54.839999999999996</v>
      </c>
      <c r="AD39" s="142">
        <f ca="1">AD44-AD46</f>
        <v>-58.963511856780002</v>
      </c>
      <c r="AE39" s="142">
        <f t="shared" ref="AE39:AF39" ca="1" si="37">AE44-AE46</f>
        <v>-62.285616727499999</v>
      </c>
      <c r="AF39" s="142">
        <f t="shared" ca="1" si="37"/>
        <v>-58.378307599999985</v>
      </c>
      <c r="AG39" s="85">
        <f ca="1">AG44-AG46</f>
        <v>-234.46743618427996</v>
      </c>
      <c r="AH39" s="85">
        <f ca="1">AH44-AH46</f>
        <v>-255.77704763826796</v>
      </c>
      <c r="AI39" s="85">
        <f ca="1">AI44-AI46</f>
        <v>-308.40475456185345</v>
      </c>
    </row>
    <row r="40" spans="1:44">
      <c r="A40" s="5" t="s">
        <v>17</v>
      </c>
      <c r="B40" s="11">
        <f t="shared" ref="B40:K40" si="38">-B39/B3</f>
        <v>4.749217649407899E-2</v>
      </c>
      <c r="C40" s="11">
        <f t="shared" si="38"/>
        <v>4.6749500054253969E-2</v>
      </c>
      <c r="D40" s="11">
        <f t="shared" si="38"/>
        <v>4.8226866275349327E-2</v>
      </c>
      <c r="E40" s="11">
        <f t="shared" si="38"/>
        <v>5.4638977922942172E-2</v>
      </c>
      <c r="F40" s="11">
        <f t="shared" si="38"/>
        <v>5.7423346169307783E-2</v>
      </c>
      <c r="G40" s="11">
        <f t="shared" si="38"/>
        <v>5.6159839906428699E-2</v>
      </c>
      <c r="H40" s="11">
        <f t="shared" si="38"/>
        <v>5.4982159674695046E-2</v>
      </c>
      <c r="I40" s="158">
        <f t="shared" si="38"/>
        <v>5.3717057962502222E-2</v>
      </c>
      <c r="J40" s="158">
        <f t="shared" si="38"/>
        <v>4.8836420908232613E-2</v>
      </c>
      <c r="K40" s="158">
        <f t="shared" si="38"/>
        <v>4.4223878304202449E-2</v>
      </c>
      <c r="L40" s="158">
        <v>4.9042589529132562E-2</v>
      </c>
      <c r="M40" s="13">
        <f t="shared" ref="M40:Z40" si="39">-M39/M3</f>
        <v>4.8762518580213604E-2</v>
      </c>
      <c r="N40" s="158">
        <f t="shared" si="39"/>
        <v>4.1808743012330153E-2</v>
      </c>
      <c r="O40" s="158">
        <f t="shared" si="39"/>
        <v>3.6352959134389635E-2</v>
      </c>
      <c r="P40" s="158">
        <f t="shared" si="39"/>
        <v>3.4011145076700888E-2</v>
      </c>
      <c r="Q40" s="158">
        <f t="shared" si="39"/>
        <v>4.0050529261954571E-2</v>
      </c>
      <c r="R40" s="13">
        <f t="shared" si="39"/>
        <v>3.7858065343908807E-2</v>
      </c>
      <c r="S40" s="158">
        <f t="shared" si="39"/>
        <v>3.5649858375865741E-2</v>
      </c>
      <c r="T40" s="158">
        <f t="shared" si="39"/>
        <v>3.6477889614608974E-2</v>
      </c>
      <c r="U40" s="158">
        <f t="shared" si="39"/>
        <v>3.7427713479694487E-2</v>
      </c>
      <c r="V40" s="158">
        <f t="shared" si="39"/>
        <v>4.756760076995846E-2</v>
      </c>
      <c r="W40" s="13">
        <f t="shared" si="39"/>
        <v>3.905857887949566E-2</v>
      </c>
      <c r="X40" s="158">
        <f t="shared" si="39"/>
        <v>3.9569409079478118E-2</v>
      </c>
      <c r="Y40" s="158">
        <f t="shared" si="39"/>
        <v>3.8711318853400165E-2</v>
      </c>
      <c r="Z40" s="159">
        <f t="shared" si="39"/>
        <v>4.0881064333765454E-2</v>
      </c>
      <c r="AA40" s="159">
        <f>V40+AA41/10000</f>
        <v>4.7067600769958459E-2</v>
      </c>
      <c r="AB40" s="94">
        <f>-AB39/AB3</f>
        <v>4.2231256979669979E-2</v>
      </c>
      <c r="AC40" s="143">
        <f>-AC39/AC3</f>
        <v>4.6084033613445374E-2</v>
      </c>
      <c r="AD40" s="143">
        <f t="shared" ref="AD40:AF40" ca="1" si="40">-AD39/AD3</f>
        <v>4.3315354381131786E-2</v>
      </c>
      <c r="AE40" s="143">
        <f t="shared" ca="1" si="40"/>
        <v>4.3352288931365779E-2</v>
      </c>
      <c r="AF40" s="143">
        <f t="shared" ca="1" si="40"/>
        <v>4.4685328703111191E-2</v>
      </c>
      <c r="AG40" s="86">
        <f ca="1">AG39/-AG3</f>
        <v>4.4285728159354304E-2</v>
      </c>
      <c r="AH40" s="86">
        <f ca="1">AH39/-AH3</f>
        <v>4.1291148579497415E-2</v>
      </c>
      <c r="AI40" s="86">
        <f ca="1">AI39/-AI3</f>
        <v>4.1489214470247344E-2</v>
      </c>
    </row>
    <row r="41" spans="1:44">
      <c r="A41" s="5" t="s">
        <v>22</v>
      </c>
      <c r="B41" s="5"/>
      <c r="C41" s="15">
        <f t="shared" ref="C41:H41" si="41">(C40-B40)*10000</f>
        <v>-7.4267643982502127</v>
      </c>
      <c r="D41" s="15">
        <f t="shared" si="41"/>
        <v>14.773662210953582</v>
      </c>
      <c r="E41" s="15">
        <f t="shared" si="41"/>
        <v>64.12111647592846</v>
      </c>
      <c r="F41" s="15">
        <f t="shared" si="41"/>
        <v>27.843682463656108</v>
      </c>
      <c r="G41" s="15">
        <f t="shared" si="41"/>
        <v>-12.635062628790841</v>
      </c>
      <c r="H41" s="15">
        <f t="shared" si="41"/>
        <v>-11.776802317336536</v>
      </c>
      <c r="I41" s="156"/>
      <c r="J41" s="156"/>
      <c r="K41" s="156"/>
      <c r="L41" s="156">
        <v>-90.179318450243144</v>
      </c>
      <c r="M41" s="8">
        <f t="shared" ref="M41:Y41" si="42">(M40-H40)*10000</f>
        <v>-62.196410944814417</v>
      </c>
      <c r="N41" s="156">
        <f t="shared" si="42"/>
        <v>-119.0831495017207</v>
      </c>
      <c r="O41" s="156">
        <f t="shared" si="42"/>
        <v>-124.83461773842977</v>
      </c>
      <c r="P41" s="156">
        <f t="shared" si="42"/>
        <v>-102.1273322750156</v>
      </c>
      <c r="Q41" s="156">
        <f t="shared" si="42"/>
        <v>-89.920602671779918</v>
      </c>
      <c r="R41" s="8">
        <f t="shared" si="42"/>
        <v>-109.04453236304796</v>
      </c>
      <c r="S41" s="156">
        <f t="shared" si="42"/>
        <v>-61.588846364644127</v>
      </c>
      <c r="T41" s="156">
        <f t="shared" si="42"/>
        <v>1.2493048021933877</v>
      </c>
      <c r="U41" s="156">
        <f t="shared" si="42"/>
        <v>34.165684029935989</v>
      </c>
      <c r="V41" s="156">
        <f t="shared" si="42"/>
        <v>75.170715080038889</v>
      </c>
      <c r="W41" s="8">
        <f t="shared" si="42"/>
        <v>12.005135355868529</v>
      </c>
      <c r="X41" s="156">
        <f t="shared" si="42"/>
        <v>39.195507036123772</v>
      </c>
      <c r="Y41" s="156">
        <f t="shared" si="42"/>
        <v>22.334292387911901</v>
      </c>
      <c r="Z41" s="157">
        <f>(Z40-U40)*10000</f>
        <v>34.533508540709676</v>
      </c>
      <c r="AA41" s="157">
        <v>-5</v>
      </c>
      <c r="AB41" s="8">
        <f>(AB40-W40)*10000</f>
        <v>31.726781001743184</v>
      </c>
      <c r="AC41" s="142">
        <f>(AC40-X40)*10000</f>
        <v>65.146245339672561</v>
      </c>
      <c r="AD41" s="142">
        <f t="shared" ref="AD41:AF41" ca="1" si="43">(AD40-Y40)*10000</f>
        <v>46.040355277316216</v>
      </c>
      <c r="AE41" s="142">
        <f t="shared" ca="1" si="43"/>
        <v>24.712245976003246</v>
      </c>
      <c r="AF41" s="142">
        <f t="shared" ca="1" si="43"/>
        <v>-23.822720668472684</v>
      </c>
      <c r="AG41" s="85">
        <f ca="1">(AG40-AB40)*10000</f>
        <v>20.544711796843252</v>
      </c>
      <c r="AH41" s="85">
        <f ca="1">(AH40-AG40)*10000</f>
        <v>-29.945795798568888</v>
      </c>
      <c r="AI41" s="85">
        <f ca="1">(AI40-AH40)*10000</f>
        <v>1.9806589074992942</v>
      </c>
    </row>
    <row r="42" spans="1:44">
      <c r="A42" s="5" t="s">
        <v>16</v>
      </c>
      <c r="B42" s="5"/>
      <c r="C42" s="11">
        <f t="shared" ref="C42:H42" si="44">C39/B39-1</f>
        <v>0.30086213923683047</v>
      </c>
      <c r="D42" s="11">
        <f t="shared" si="44"/>
        <v>0.18381626086415448</v>
      </c>
      <c r="E42" s="11">
        <f t="shared" si="44"/>
        <v>0.10007698402727461</v>
      </c>
      <c r="F42" s="11">
        <f t="shared" si="44"/>
        <v>0.10383634933042285</v>
      </c>
      <c r="G42" s="11">
        <f t="shared" si="44"/>
        <v>4.4281014976604416E-2</v>
      </c>
      <c r="H42" s="11">
        <f t="shared" si="44"/>
        <v>-6.2162751391584337E-2</v>
      </c>
      <c r="I42" s="156"/>
      <c r="J42" s="156"/>
      <c r="K42" s="156"/>
      <c r="L42" s="158">
        <v>-0.14314883902349484</v>
      </c>
      <c r="M42" s="7">
        <f t="shared" ref="M42:Y42" si="45">M39/H39-1</f>
        <v>-0.13215125672152583</v>
      </c>
      <c r="N42" s="158">
        <f t="shared" si="45"/>
        <v>-6.2488755149537112E-2</v>
      </c>
      <c r="O42" s="158">
        <f t="shared" si="45"/>
        <v>-8.1041049293273826E-2</v>
      </c>
      <c r="P42" s="158">
        <f t="shared" si="45"/>
        <v>-6.1219087571336206E-2</v>
      </c>
      <c r="Q42" s="158">
        <f t="shared" si="45"/>
        <v>-1.6066460943460759E-2</v>
      </c>
      <c r="R42" s="7">
        <f t="shared" si="45"/>
        <v>-5.5492187383364144E-2</v>
      </c>
      <c r="S42" s="158">
        <f t="shared" si="45"/>
        <v>1.7304882569400437E-2</v>
      </c>
      <c r="T42" s="158">
        <f t="shared" si="45"/>
        <v>7.4918628521187358E-2</v>
      </c>
      <c r="U42" s="158">
        <f t="shared" si="45"/>
        <v>0.19935691880625361</v>
      </c>
      <c r="V42" s="158">
        <f t="shared" si="45"/>
        <v>0.23298411302174737</v>
      </c>
      <c r="W42" s="7">
        <f t="shared" si="45"/>
        <v>0.13116149145865252</v>
      </c>
      <c r="X42" s="158">
        <f t="shared" si="45"/>
        <v>0.21287333315446322</v>
      </c>
      <c r="Y42" s="158">
        <f t="shared" si="45"/>
        <v>0.22580472718658684</v>
      </c>
      <c r="Z42" s="159">
        <f>Z39/U39-1</f>
        <v>0.22291992904660951</v>
      </c>
      <c r="AA42" s="159">
        <f>AA39/V39-1</f>
        <v>0.20942038582086253</v>
      </c>
      <c r="AB42" s="94">
        <f>AB39/W39-1</f>
        <v>0.21754596845786334</v>
      </c>
      <c r="AC42" s="143">
        <f>AC39/X39-1</f>
        <v>0.21314008569228671</v>
      </c>
      <c r="AD42" s="143">
        <f t="shared" ref="AD42:AF42" ca="1" si="46">AD39/Y39-1</f>
        <v>0.2660721704640594</v>
      </c>
      <c r="AE42" s="143">
        <f t="shared" ca="1" si="46"/>
        <v>0.19777728750408641</v>
      </c>
      <c r="AF42" s="143">
        <f t="shared" ca="1" si="46"/>
        <v>6.5414235135233589E-2</v>
      </c>
      <c r="AG42" s="86">
        <f ca="1">AG39/AB39-1</f>
        <v>0.18076785752025515</v>
      </c>
      <c r="AH42" s="86">
        <f ca="1">AH39/AG39-1</f>
        <v>9.0885164271765628E-2</v>
      </c>
      <c r="AI42" s="86">
        <f ca="1">AI39/AH39-1</f>
        <v>0.20575617479960151</v>
      </c>
    </row>
    <row r="43" spans="1:44">
      <c r="A43" s="5"/>
      <c r="B43" s="5"/>
      <c r="C43" s="11"/>
      <c r="D43" s="11"/>
      <c r="E43" s="11"/>
      <c r="F43" s="11"/>
      <c r="G43" s="11"/>
      <c r="H43" s="11"/>
      <c r="I43" s="156"/>
      <c r="J43" s="156"/>
      <c r="K43" s="156"/>
      <c r="L43" s="158"/>
      <c r="M43" s="7"/>
      <c r="N43" s="158"/>
      <c r="O43" s="158"/>
      <c r="P43" s="158"/>
      <c r="Q43" s="158"/>
      <c r="R43" s="7"/>
      <c r="S43" s="158"/>
      <c r="T43" s="158"/>
      <c r="U43" s="158"/>
      <c r="V43" s="158"/>
      <c r="W43" s="7"/>
      <c r="X43" s="158"/>
      <c r="Y43" s="158"/>
      <c r="Z43" s="159"/>
      <c r="AA43" s="159"/>
      <c r="AB43" s="94"/>
      <c r="AC43" s="143"/>
      <c r="AD43" s="143"/>
      <c r="AE43" s="143"/>
      <c r="AF43" s="143"/>
      <c r="AG43" s="86"/>
      <c r="AH43" s="86"/>
      <c r="AI43" s="86"/>
    </row>
    <row r="44" spans="1:44" s="68" customFormat="1">
      <c r="A44" s="99" t="s">
        <v>120</v>
      </c>
      <c r="B44" s="99"/>
      <c r="C44" s="67"/>
      <c r="D44" s="67"/>
      <c r="E44" s="67"/>
      <c r="F44" s="67"/>
      <c r="G44" s="67">
        <f>G39+G46</f>
        <v>-166.35600000000002</v>
      </c>
      <c r="H44" s="67">
        <f>H39+H46</f>
        <v>-155.29700300000002</v>
      </c>
      <c r="I44" s="173"/>
      <c r="J44" s="173"/>
      <c r="K44" s="173"/>
      <c r="L44" s="173"/>
      <c r="M44" s="191">
        <f>M39+M46</f>
        <v>-135.151993</v>
      </c>
      <c r="N44" s="173"/>
      <c r="O44" s="173"/>
      <c r="P44" s="173"/>
      <c r="Q44" s="173"/>
      <c r="R44" s="68">
        <f>R39+R46</f>
        <v>-128.881</v>
      </c>
      <c r="S44" s="173"/>
      <c r="T44" s="173">
        <f>(W44+U44+V44)</f>
        <v>68.372001000000012</v>
      </c>
      <c r="U44" s="173">
        <f>U39+U46</f>
        <v>-36.421999</v>
      </c>
      <c r="V44" s="173">
        <f>V39+V46</f>
        <v>-38.506</v>
      </c>
      <c r="W44" s="68">
        <v>143.30000000000001</v>
      </c>
      <c r="X44" s="173">
        <f>X39+X46</f>
        <v>-39.705002</v>
      </c>
      <c r="Y44" s="173">
        <f>Y39+Y46</f>
        <v>-40.571998999999998</v>
      </c>
      <c r="Z44" s="164">
        <f>Z39+Z46</f>
        <v>-42.100999999999999</v>
      </c>
      <c r="AA44" s="164">
        <f>-AA45*AA3</f>
        <v>-36.873883999999997</v>
      </c>
      <c r="AB44" s="68">
        <f>SUM(X44:AA44)</f>
        <v>-159.25188499999999</v>
      </c>
      <c r="AC44" s="146">
        <f>-AC45*AC3</f>
        <v>-42.839999999999996</v>
      </c>
      <c r="AD44" s="146">
        <f ca="1">AD45*-AD3</f>
        <v>-46.963511856780002</v>
      </c>
      <c r="AE44" s="146">
        <f t="shared" ref="AE44:AF44" ca="1" si="47">AE45*-AE3</f>
        <v>-50.285616727499999</v>
      </c>
      <c r="AF44" s="146">
        <f t="shared" ca="1" si="47"/>
        <v>-46.378307599999985</v>
      </c>
      <c r="AG44" s="84">
        <f ca="1">SUM(AC44:AF44)</f>
        <v>-186.46743618427996</v>
      </c>
      <c r="AH44" s="84">
        <f ca="1">-AH45*AH3</f>
        <v>-224.24004763826795</v>
      </c>
      <c r="AI44" s="84">
        <f ca="1">-AI45*AI3</f>
        <v>-275.03475456185345</v>
      </c>
    </row>
    <row r="45" spans="1:44">
      <c r="A45" s="5" t="s">
        <v>17</v>
      </c>
      <c r="B45" s="5"/>
      <c r="C45" s="11"/>
      <c r="D45" s="11"/>
      <c r="E45" s="11"/>
      <c r="F45" s="11"/>
      <c r="G45" s="11">
        <f>-G44/G3</f>
        <v>4.9811929916792071E-2</v>
      </c>
      <c r="H45" s="11">
        <f>-H44/H3</f>
        <v>4.8542979529603451E-2</v>
      </c>
      <c r="I45" s="156"/>
      <c r="J45" s="156"/>
      <c r="K45" s="156"/>
      <c r="L45" s="158"/>
      <c r="M45" s="7">
        <f>-M44/M3</f>
        <v>4.3172391269175235E-2</v>
      </c>
      <c r="N45" s="158"/>
      <c r="O45" s="158"/>
      <c r="P45" s="158"/>
      <c r="Q45" s="158"/>
      <c r="R45" s="7">
        <f>-R44/R3</f>
        <v>3.384069551181023E-2</v>
      </c>
      <c r="S45" s="158"/>
      <c r="T45" s="158">
        <f>T44/T3</f>
        <v>6.5645416397966325E-2</v>
      </c>
      <c r="U45" s="158">
        <f>-U44/U3</f>
        <v>3.2058515003721227E-2</v>
      </c>
      <c r="V45" s="158">
        <f>-V44/V3</f>
        <v>4.0428155989229254E-2</v>
      </c>
      <c r="W45" s="7">
        <f>W44/W3</f>
        <v>3.4318633194913885E-2</v>
      </c>
      <c r="X45" s="158">
        <f>-X44/X3</f>
        <v>3.4755080126741215E-2</v>
      </c>
      <c r="Y45" s="158">
        <f>-Y44/Y3</f>
        <v>3.3724032112274857E-2</v>
      </c>
      <c r="Z45" s="174">
        <f>-Z44/Z3</f>
        <v>3.3098088296683897E-2</v>
      </c>
      <c r="AA45" s="159">
        <v>3.4000000000000002E-2</v>
      </c>
      <c r="AB45" s="94">
        <f>-AB44/AB3</f>
        <v>3.3868859889929041E-2</v>
      </c>
      <c r="AC45" s="143">
        <v>3.5999999999999997E-2</v>
      </c>
      <c r="AD45" s="143">
        <v>3.4500000000000003E-2</v>
      </c>
      <c r="AE45" s="143">
        <v>3.5000000000000003E-2</v>
      </c>
      <c r="AF45" s="143">
        <v>3.5499999999999997E-2</v>
      </c>
      <c r="AG45" s="86">
        <f ca="1">-AG44/AG3</f>
        <v>3.5219586667627929E-2</v>
      </c>
      <c r="AH45" s="86">
        <v>3.6200000000000003E-2</v>
      </c>
      <c r="AI45" s="86">
        <v>3.6999999999999998E-2</v>
      </c>
    </row>
    <row r="46" spans="1:44" s="68" customFormat="1">
      <c r="A46" s="99" t="s">
        <v>121</v>
      </c>
      <c r="B46" s="99"/>
      <c r="C46" s="67"/>
      <c r="D46" s="67"/>
      <c r="E46" s="67"/>
      <c r="F46" s="67"/>
      <c r="G46" s="67">
        <v>21.2</v>
      </c>
      <c r="H46" s="67">
        <v>20.6</v>
      </c>
      <c r="I46" s="173"/>
      <c r="J46" s="173"/>
      <c r="K46" s="173"/>
      <c r="L46" s="173"/>
      <c r="M46" s="191">
        <v>17.5</v>
      </c>
      <c r="N46" s="173"/>
      <c r="O46" s="173"/>
      <c r="P46" s="173"/>
      <c r="Q46" s="173"/>
      <c r="R46" s="68">
        <v>15.3</v>
      </c>
      <c r="S46" s="173"/>
      <c r="T46" s="173"/>
      <c r="U46" s="173">
        <v>6.1</v>
      </c>
      <c r="V46" s="173">
        <v>6.8</v>
      </c>
      <c r="W46" s="68">
        <v>19.8</v>
      </c>
      <c r="X46" s="173">
        <v>5.5</v>
      </c>
      <c r="Y46" s="173">
        <v>6</v>
      </c>
      <c r="Z46" s="164">
        <v>9.9</v>
      </c>
      <c r="AA46" s="164">
        <f>AB46-SUM(X46:Z46)</f>
        <v>6.16</v>
      </c>
      <c r="AB46" s="68">
        <f>21.56+6</f>
        <v>27.56</v>
      </c>
      <c r="AC46" s="146">
        <v>12</v>
      </c>
      <c r="AD46" s="146">
        <v>12</v>
      </c>
      <c r="AE46" s="146">
        <v>12</v>
      </c>
      <c r="AF46" s="146">
        <v>12</v>
      </c>
      <c r="AG46" s="84">
        <f>SUM(AC46:AF46)</f>
        <v>48</v>
      </c>
      <c r="AH46" s="84">
        <f>16.537+15</f>
        <v>31.536999999999999</v>
      </c>
      <c r="AI46" s="84">
        <f>13.37+20</f>
        <v>33.369999999999997</v>
      </c>
    </row>
    <row r="47" spans="1:44" ht="13">
      <c r="A47" s="3"/>
      <c r="B47" s="3"/>
      <c r="C47" s="3"/>
      <c r="D47" s="3"/>
      <c r="E47" s="3"/>
      <c r="F47" s="3"/>
      <c r="G47" s="3"/>
      <c r="H47" s="3"/>
      <c r="I47" s="156"/>
      <c r="J47" s="156"/>
      <c r="K47" s="156"/>
      <c r="L47" s="156"/>
      <c r="M47" s="8"/>
      <c r="N47" s="156"/>
      <c r="O47" s="156"/>
      <c r="P47" s="156"/>
      <c r="Q47" s="156"/>
      <c r="R47" s="8"/>
      <c r="S47" s="156"/>
      <c r="T47" s="156"/>
      <c r="U47" s="156"/>
      <c r="V47" s="156"/>
      <c r="W47" s="8"/>
      <c r="X47" s="156"/>
      <c r="Y47" s="156"/>
      <c r="Z47" s="157"/>
      <c r="AA47" s="157"/>
    </row>
    <row r="48" spans="1:44" ht="13">
      <c r="A48" s="3" t="s">
        <v>24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8">
        <v>-53.264000000000003</v>
      </c>
      <c r="I48" s="156">
        <v>0</v>
      </c>
      <c r="J48" s="156">
        <v>0</v>
      </c>
      <c r="K48" s="156">
        <v>0</v>
      </c>
      <c r="L48" s="156">
        <v>0</v>
      </c>
      <c r="M48" s="8">
        <v>0</v>
      </c>
      <c r="N48" s="156">
        <v>0</v>
      </c>
      <c r="O48" s="156">
        <v>0</v>
      </c>
      <c r="P48" s="156">
        <v>0</v>
      </c>
      <c r="Q48" s="156">
        <v>0</v>
      </c>
      <c r="R48" s="8">
        <v>0</v>
      </c>
      <c r="S48" s="156">
        <v>0</v>
      </c>
      <c r="T48" s="156">
        <v>0</v>
      </c>
      <c r="U48" s="156">
        <v>0</v>
      </c>
      <c r="V48" s="156">
        <v>0</v>
      </c>
      <c r="W48" s="8">
        <v>0</v>
      </c>
      <c r="X48" s="156">
        <v>0</v>
      </c>
      <c r="Y48" s="156">
        <v>0</v>
      </c>
      <c r="Z48" s="157">
        <v>0</v>
      </c>
      <c r="AA48" s="157">
        <v>0</v>
      </c>
      <c r="AB48" s="8">
        <v>0</v>
      </c>
      <c r="AC48" s="142">
        <v>0</v>
      </c>
      <c r="AD48" s="142">
        <v>0</v>
      </c>
      <c r="AE48" s="142">
        <v>0</v>
      </c>
      <c r="AF48" s="142">
        <v>0</v>
      </c>
      <c r="AG48" s="85">
        <v>0</v>
      </c>
      <c r="AH48" s="85">
        <v>0</v>
      </c>
      <c r="AI48" s="85">
        <v>0</v>
      </c>
    </row>
    <row r="49" spans="1:35" ht="13">
      <c r="A49" s="3"/>
      <c r="B49" s="3"/>
      <c r="C49" s="3"/>
      <c r="D49" s="3"/>
      <c r="E49" s="3"/>
      <c r="F49" s="3"/>
      <c r="G49" s="3"/>
      <c r="H49" s="3"/>
      <c r="I49" s="156"/>
      <c r="J49" s="156"/>
      <c r="K49" s="156"/>
      <c r="L49" s="156"/>
      <c r="M49" s="8"/>
      <c r="N49" s="156"/>
      <c r="O49" s="156"/>
      <c r="P49" s="156"/>
      <c r="Q49" s="156"/>
      <c r="R49" s="8"/>
      <c r="S49" s="156"/>
      <c r="T49" s="156"/>
      <c r="U49" s="156"/>
      <c r="V49" s="156"/>
      <c r="W49" s="8"/>
      <c r="X49" s="156"/>
      <c r="Y49" s="156"/>
      <c r="Z49" s="157"/>
      <c r="AA49" s="157"/>
    </row>
    <row r="50" spans="1:35" ht="13">
      <c r="A50" s="3" t="s">
        <v>25</v>
      </c>
      <c r="B50" s="8">
        <v>-1867.994019</v>
      </c>
      <c r="C50" s="8">
        <v>-2425.6679690000001</v>
      </c>
      <c r="D50" s="8">
        <v>-2791.8710940000001</v>
      </c>
      <c r="E50" s="8">
        <v>-2778.326904</v>
      </c>
      <c r="F50" s="8">
        <v>-3011.13501</v>
      </c>
      <c r="G50" s="8">
        <v>-3221.8759770000001</v>
      </c>
      <c r="H50" s="8">
        <v>-3130.919922</v>
      </c>
      <c r="I50" s="156">
        <v>-726.10101299999997</v>
      </c>
      <c r="J50" s="156">
        <v>-754.55902100000003</v>
      </c>
      <c r="K50" s="156">
        <v>-810.53002900000001</v>
      </c>
      <c r="L50" s="156">
        <v>-757.77099599999997</v>
      </c>
      <c r="M50" s="8">
        <v>-3048.9609380000002</v>
      </c>
      <c r="N50" s="156">
        <v>-851.74700900000005</v>
      </c>
      <c r="O50" s="156">
        <v>-906.66101100000003</v>
      </c>
      <c r="P50" s="156">
        <v>-965.14898700000003</v>
      </c>
      <c r="Q50" s="156">
        <v>-874.36700399999995</v>
      </c>
      <c r="R50" s="8">
        <v>-3597.923096</v>
      </c>
      <c r="S50" s="156">
        <v>-972.99401899999998</v>
      </c>
      <c r="T50" s="156">
        <v>-953.23400900000001</v>
      </c>
      <c r="U50" s="156">
        <v>-1016.695007</v>
      </c>
      <c r="V50" s="156">
        <v>-909.658997</v>
      </c>
      <c r="W50" s="8">
        <v>-3852.5810550000001</v>
      </c>
      <c r="X50" s="156">
        <v>-1061.395996</v>
      </c>
      <c r="Y50" s="156">
        <v>-1099.036987</v>
      </c>
      <c r="Z50" s="157">
        <f>Z39+Z20+Z16</f>
        <v>-1170.19</v>
      </c>
      <c r="AA50" s="157">
        <f>AA39+AA20+AA16</f>
        <v>-1030.856</v>
      </c>
      <c r="AB50" s="8">
        <f>AB39+AB20+AB16</f>
        <v>-4361.4790060000005</v>
      </c>
      <c r="AC50" s="142"/>
      <c r="AD50" s="142"/>
      <c r="AE50" s="142"/>
      <c r="AF50" s="142"/>
      <c r="AG50" s="85">
        <f ca="1">AG39+AG20+AG16</f>
        <v>-4455.6487763528803</v>
      </c>
      <c r="AH50" s="85">
        <f ca="1">AH39+AH20+AH16</f>
        <v>-5176.6691427719707</v>
      </c>
      <c r="AI50" s="85">
        <f ca="1">AI39+AI20+AI16</f>
        <v>-6195.6351765345007</v>
      </c>
    </row>
    <row r="51" spans="1:35" ht="13" thickBot="1">
      <c r="A51" s="5" t="s">
        <v>36</v>
      </c>
      <c r="B51" s="14">
        <f t="shared" ref="B51:K51" si="48">B3+B50</f>
        <v>154.31799300000011</v>
      </c>
      <c r="C51" s="15">
        <f t="shared" si="48"/>
        <v>246.87402299999985</v>
      </c>
      <c r="D51" s="15">
        <f t="shared" si="48"/>
        <v>275.00878899999998</v>
      </c>
      <c r="E51" s="15">
        <f t="shared" si="48"/>
        <v>199.54711899999984</v>
      </c>
      <c r="F51" s="15">
        <f t="shared" si="48"/>
        <v>116.56494100000009</v>
      </c>
      <c r="G51" s="15">
        <f t="shared" si="48"/>
        <v>117.80590799999982</v>
      </c>
      <c r="H51" s="15">
        <f t="shared" si="48"/>
        <v>68.245116999999937</v>
      </c>
      <c r="I51" s="156">
        <f t="shared" si="48"/>
        <v>1.3959960000000819</v>
      </c>
      <c r="J51" s="156">
        <f t="shared" si="48"/>
        <v>33.008971999999972</v>
      </c>
      <c r="K51" s="156">
        <f t="shared" si="48"/>
        <v>43.442993000000001</v>
      </c>
      <c r="L51" s="156">
        <v>3.7100219999999808</v>
      </c>
      <c r="M51" s="8">
        <f t="shared" ref="M51:AB51" si="49">M3+M50</f>
        <v>81.558104999999614</v>
      </c>
      <c r="N51" s="156">
        <f t="shared" si="49"/>
        <v>24.552978999999937</v>
      </c>
      <c r="O51" s="156">
        <f t="shared" si="49"/>
        <v>65.611998999999969</v>
      </c>
      <c r="P51" s="156">
        <f t="shared" si="49"/>
        <v>77.273987000000034</v>
      </c>
      <c r="Q51" s="156">
        <f t="shared" si="49"/>
        <v>43.098999000000049</v>
      </c>
      <c r="R51" s="8">
        <f t="shared" si="49"/>
        <v>210.53881799999999</v>
      </c>
      <c r="S51" s="156">
        <f t="shared" si="49"/>
        <v>72.479980000000069</v>
      </c>
      <c r="T51" s="156">
        <f t="shared" si="49"/>
        <v>88.301024999999981</v>
      </c>
      <c r="U51" s="156">
        <f t="shared" si="49"/>
        <v>119.41497800000002</v>
      </c>
      <c r="V51" s="156">
        <f t="shared" si="49"/>
        <v>42.796019999999999</v>
      </c>
      <c r="W51" s="8">
        <f t="shared" si="49"/>
        <v>322.99316399999998</v>
      </c>
      <c r="X51" s="156">
        <f t="shared" si="49"/>
        <v>81.026978000000099</v>
      </c>
      <c r="Y51" s="156">
        <f t="shared" si="49"/>
        <v>104.02197300000012</v>
      </c>
      <c r="Z51" s="157">
        <f t="shared" si="49"/>
        <v>101.81700000000001</v>
      </c>
      <c r="AA51" s="157">
        <f t="shared" si="49"/>
        <v>53.669999999999845</v>
      </c>
      <c r="AB51" s="8">
        <f t="shared" si="49"/>
        <v>340.53592800000024</v>
      </c>
      <c r="AC51" s="142"/>
      <c r="AD51" s="142"/>
      <c r="AE51" s="142"/>
      <c r="AF51" s="142"/>
      <c r="AG51" s="85">
        <f ca="1">AG3+AG50</f>
        <v>838.7755433871198</v>
      </c>
      <c r="AH51" s="85">
        <f ca="1">AH3+AH50</f>
        <v>1017.8073113238288</v>
      </c>
      <c r="AI51" s="85">
        <f ca="1">AI3+AI50</f>
        <v>1237.7365683804583</v>
      </c>
    </row>
    <row r="52" spans="1:35" ht="13" thickBot="1">
      <c r="A52" s="127" t="s">
        <v>37</v>
      </c>
      <c r="B52" s="17">
        <f t="shared" ref="B52:K52" si="50">B51/B3</f>
        <v>7.630770725996168E-2</v>
      </c>
      <c r="C52" s="17">
        <f t="shared" si="50"/>
        <v>9.2374235368048008E-2</v>
      </c>
      <c r="D52" s="17">
        <f t="shared" si="50"/>
        <v>8.9670544491944157E-2</v>
      </c>
      <c r="E52" s="17">
        <f t="shared" si="50"/>
        <v>6.7009926363160943E-2</v>
      </c>
      <c r="F52" s="17">
        <f t="shared" si="50"/>
        <v>3.7268581649825938E-2</v>
      </c>
      <c r="G52" s="17">
        <f t="shared" si="50"/>
        <v>3.5274589633557216E-2</v>
      </c>
      <c r="H52" s="17">
        <f t="shared" si="50"/>
        <v>2.1332165164361792E-2</v>
      </c>
      <c r="I52" s="167">
        <f t="shared" si="50"/>
        <v>1.9189027346229019E-3</v>
      </c>
      <c r="J52" s="167">
        <f t="shared" si="50"/>
        <v>4.1912536178955628E-2</v>
      </c>
      <c r="K52" s="167">
        <f t="shared" si="50"/>
        <v>5.0871622265369412E-2</v>
      </c>
      <c r="L52" s="167">
        <v>4.8721135685617064E-3</v>
      </c>
      <c r="M52" s="18">
        <f t="shared" ref="M52:AB52" si="51">M51/M3</f>
        <v>2.6052582296973308E-2</v>
      </c>
      <c r="N52" s="167">
        <f t="shared" si="51"/>
        <v>2.8018919703556969E-2</v>
      </c>
      <c r="O52" s="167">
        <f t="shared" si="51"/>
        <v>6.7483102302716369E-2</v>
      </c>
      <c r="P52" s="167">
        <f t="shared" si="51"/>
        <v>7.4129205636636344E-2</v>
      </c>
      <c r="Q52" s="167">
        <f t="shared" si="51"/>
        <v>4.697612648214939E-2</v>
      </c>
      <c r="R52" s="18">
        <f t="shared" si="51"/>
        <v>5.5281849406463565E-2</v>
      </c>
      <c r="S52" s="167">
        <f t="shared" si="51"/>
        <v>6.9327386495816684E-2</v>
      </c>
      <c r="T52" s="167">
        <f t="shared" si="51"/>
        <v>8.4779697386540315E-2</v>
      </c>
      <c r="U52" s="167">
        <f t="shared" si="51"/>
        <v>0.10510864227639018</v>
      </c>
      <c r="V52" s="167">
        <f t="shared" si="51"/>
        <v>4.4932326709556297E-2</v>
      </c>
      <c r="W52" s="18">
        <f t="shared" si="51"/>
        <v>7.7352993159669661E-2</v>
      </c>
      <c r="X52" s="167">
        <f t="shared" si="51"/>
        <v>7.0925550206941218E-2</v>
      </c>
      <c r="Y52" s="175">
        <f t="shared" si="51"/>
        <v>8.6464567788099189E-2</v>
      </c>
      <c r="Z52" s="174">
        <f t="shared" si="51"/>
        <v>8.0044370825003319E-2</v>
      </c>
      <c r="AA52" s="159">
        <f t="shared" si="51"/>
        <v>4.9487057018457695E-2</v>
      </c>
      <c r="AB52" s="94">
        <f t="shared" si="51"/>
        <v>7.2423404174581513E-2</v>
      </c>
      <c r="AC52" s="143"/>
      <c r="AD52" s="143"/>
      <c r="AE52" s="143"/>
      <c r="AF52" s="143"/>
      <c r="AG52" s="86">
        <f ca="1">AG51/AG3</f>
        <v>0.1584262032530688</v>
      </c>
      <c r="AH52" s="86">
        <f ca="1">AH51/AH3</f>
        <v>0.16430885142050264</v>
      </c>
      <c r="AI52" s="86">
        <f ca="1">AI51/AI3</f>
        <v>0.16651078552975268</v>
      </c>
    </row>
    <row r="53" spans="1:35">
      <c r="A53" s="5"/>
      <c r="B53" s="11"/>
      <c r="C53" s="11"/>
      <c r="D53" s="11"/>
      <c r="E53" s="11"/>
      <c r="F53" s="11"/>
      <c r="G53" s="11"/>
      <c r="H53" s="11"/>
      <c r="I53" s="158"/>
      <c r="J53" s="158"/>
      <c r="K53" s="158"/>
      <c r="L53" s="158"/>
      <c r="M53" s="7"/>
      <c r="N53" s="158"/>
      <c r="O53" s="158"/>
      <c r="P53" s="158"/>
      <c r="Q53" s="158"/>
      <c r="R53" s="7"/>
      <c r="S53" s="158"/>
      <c r="T53" s="158"/>
      <c r="U53" s="158"/>
      <c r="V53" s="158"/>
      <c r="W53" s="7"/>
      <c r="X53" s="158"/>
      <c r="Y53" s="158"/>
      <c r="Z53" s="174"/>
      <c r="AA53" s="159"/>
      <c r="AB53" s="94"/>
      <c r="AC53" s="143"/>
      <c r="AD53" s="143"/>
      <c r="AE53" s="143"/>
      <c r="AF53" s="143"/>
      <c r="AG53" s="86"/>
      <c r="AH53" s="86"/>
      <c r="AI53" s="86"/>
    </row>
    <row r="54" spans="1:35">
      <c r="A54" s="5" t="s">
        <v>28</v>
      </c>
      <c r="B54" s="8">
        <v>8.2910000000000004</v>
      </c>
      <c r="C54" s="8">
        <v>10.433</v>
      </c>
      <c r="D54" s="8">
        <v>12.78</v>
      </c>
      <c r="E54" s="8">
        <v>17.061001000000001</v>
      </c>
      <c r="F54" s="8">
        <v>15.842000000000001</v>
      </c>
      <c r="G54" s="8">
        <v>11.664999999999999</v>
      </c>
      <c r="H54" s="8">
        <v>8.5969999999999995</v>
      </c>
      <c r="I54" s="156">
        <v>2.7170000000000001</v>
      </c>
      <c r="J54" s="156">
        <v>0.98599999999999999</v>
      </c>
      <c r="K54" s="156">
        <v>0.56399999999999995</v>
      </c>
      <c r="L54" s="156">
        <v>0.17899999999999999</v>
      </c>
      <c r="M54" s="8">
        <v>4.4459999999999997</v>
      </c>
      <c r="N54" s="156">
        <v>4.7949999999999999</v>
      </c>
      <c r="O54" s="156">
        <v>2.5870000000000002</v>
      </c>
      <c r="P54" s="156">
        <v>2.4740000000000002</v>
      </c>
      <c r="Q54" s="156">
        <v>0.34499999999999997</v>
      </c>
      <c r="R54" s="8">
        <v>10.201000000000001</v>
      </c>
      <c r="S54" s="156">
        <v>4.9909999999999997</v>
      </c>
      <c r="T54" s="156">
        <v>5.7309999999999999</v>
      </c>
      <c r="U54" s="156">
        <v>6.9059999999999997</v>
      </c>
      <c r="V54" s="156">
        <v>3.9809999999999999</v>
      </c>
      <c r="W54" s="8">
        <v>21.608999000000001</v>
      </c>
      <c r="X54" s="156">
        <v>9.2509999999999994</v>
      </c>
      <c r="Y54" s="156">
        <v>6.4189999999999996</v>
      </c>
      <c r="Z54" s="157">
        <v>6.9260000000000002</v>
      </c>
      <c r="AA54" s="157">
        <v>6.617</v>
      </c>
      <c r="AB54" s="8">
        <f>SUM(X54:AA54)</f>
        <v>29.212999999999997</v>
      </c>
      <c r="AC54" s="142">
        <f>AC57-AC55</f>
        <v>5.9249999999999989</v>
      </c>
      <c r="AD54" s="142">
        <f t="shared" ref="AD54:AF54" ca="1" si="52">AD57-AD55</f>
        <v>8.7094590993000001</v>
      </c>
      <c r="AE54" s="142">
        <f t="shared" ca="1" si="52"/>
        <v>9.7754892987499993</v>
      </c>
      <c r="AF54" s="142">
        <f t="shared" ca="1" si="52"/>
        <v>8.7982339999999972</v>
      </c>
      <c r="AG54" s="84">
        <f ca="1">-AG55+AG57</f>
        <v>33.208182398049999</v>
      </c>
      <c r="AH54" s="84">
        <f t="shared" ref="AH54:AI54" ca="1" si="53">-AH55+AH57</f>
        <v>42.0558116327664</v>
      </c>
      <c r="AI54" s="84">
        <f t="shared" ca="1" si="53"/>
        <v>53.453648308302668</v>
      </c>
    </row>
    <row r="55" spans="1:35" s="124" customFormat="1" ht="11.5">
      <c r="A55" s="70" t="s">
        <v>145</v>
      </c>
      <c r="B55" s="80">
        <v>-7.11</v>
      </c>
      <c r="C55" s="80">
        <v>-9.8059999999999992</v>
      </c>
      <c r="D55" s="80">
        <v>-14.866</v>
      </c>
      <c r="E55" s="80">
        <v>-18.911000000000001</v>
      </c>
      <c r="F55" s="80">
        <v>-19.39</v>
      </c>
      <c r="G55" s="80">
        <v>-14.879</v>
      </c>
      <c r="H55" s="80">
        <v>-10.026</v>
      </c>
      <c r="I55" s="169">
        <v>-2.8519999999999999</v>
      </c>
      <c r="J55" s="169">
        <v>-0.99199999999999999</v>
      </c>
      <c r="K55" s="169">
        <v>-0.41499999999999998</v>
      </c>
      <c r="L55" s="169">
        <v>5.6000000000000001E-2</v>
      </c>
      <c r="M55" s="80">
        <v>-4.2030000000000003</v>
      </c>
      <c r="N55" s="169">
        <v>-5.3890000000000002</v>
      </c>
      <c r="O55" s="169">
        <v>-3.4670000000000001</v>
      </c>
      <c r="P55" s="169">
        <v>-5.1349999999999998</v>
      </c>
      <c r="Q55" s="169">
        <v>-2.7679999999999998</v>
      </c>
      <c r="R55" s="80">
        <v>-16.759</v>
      </c>
      <c r="S55" s="169">
        <v>-7.8159999999999998</v>
      </c>
      <c r="T55" s="169">
        <v>-7.5579999999999998</v>
      </c>
      <c r="U55" s="169">
        <v>-8.3569999999999993</v>
      </c>
      <c r="V55" s="169">
        <v>-4.6180000000000003</v>
      </c>
      <c r="W55" s="80">
        <v>-28.347999999999999</v>
      </c>
      <c r="X55" s="169">
        <v>-12.404</v>
      </c>
      <c r="Y55" s="169">
        <v>-8.16</v>
      </c>
      <c r="Z55" s="161">
        <v>-8.202</v>
      </c>
      <c r="AA55" s="161">
        <v>-7.6959999999999997</v>
      </c>
      <c r="AB55" s="80">
        <v>-33.818679242649999</v>
      </c>
      <c r="AC55" s="149">
        <f>-AC56*AC3</f>
        <v>-8.9249999999999989</v>
      </c>
      <c r="AD55" s="149">
        <f ca="1">-AD56*AD3</f>
        <v>-10.2094590993</v>
      </c>
      <c r="AE55" s="149">
        <f t="shared" ref="AE55:AF55" ca="1" si="54">-AE56*AE3</f>
        <v>-10.775489298749999</v>
      </c>
      <c r="AF55" s="149">
        <f t="shared" ca="1" si="54"/>
        <v>-9.7982339999999972</v>
      </c>
      <c r="AG55" s="122">
        <f ca="1">SUM(AC55:AF55)</f>
        <v>-39.708182398049999</v>
      </c>
      <c r="AH55" s="122">
        <f ca="1">AH3*-AH56</f>
        <v>-49.5558116327664</v>
      </c>
      <c r="AI55" s="122">
        <f ca="1">AI3*-AI56</f>
        <v>-60.953648308302668</v>
      </c>
    </row>
    <row r="56" spans="1:35" s="124" customFormat="1" ht="11.5">
      <c r="A56" s="70"/>
      <c r="B56" s="125">
        <f t="shared" ref="B56:AB56" si="55">-B55/B3</f>
        <v>3.5157779599837534E-3</v>
      </c>
      <c r="C56" s="125">
        <f t="shared" si="55"/>
        <v>3.6691659211916319E-3</v>
      </c>
      <c r="D56" s="125">
        <f t="shared" si="55"/>
        <v>4.8472716790780163E-3</v>
      </c>
      <c r="E56" s="125">
        <f t="shared" si="55"/>
        <v>6.3505036995985783E-3</v>
      </c>
      <c r="F56" s="125">
        <f t="shared" si="55"/>
        <v>6.1994437777832733E-3</v>
      </c>
      <c r="G56" s="125">
        <f t="shared" si="55"/>
        <v>4.4552147516888421E-3</v>
      </c>
      <c r="H56" s="125">
        <f t="shared" si="55"/>
        <v>3.1339427249848736E-3</v>
      </c>
      <c r="I56" s="170">
        <f t="shared" si="55"/>
        <v>3.9202910317394854E-3</v>
      </c>
      <c r="J56" s="170">
        <f t="shared" si="55"/>
        <v>1.2595737876818466E-3</v>
      </c>
      <c r="K56" s="170">
        <f t="shared" si="55"/>
        <v>4.8596382942879426E-4</v>
      </c>
      <c r="L56" s="170">
        <f t="shared" si="55"/>
        <v>-7.3540900792355669E-5</v>
      </c>
      <c r="M56" s="125">
        <f t="shared" si="55"/>
        <v>1.342588862188244E-3</v>
      </c>
      <c r="N56" s="170">
        <f t="shared" si="55"/>
        <v>6.1497204995967667E-3</v>
      </c>
      <c r="O56" s="170">
        <f t="shared" si="55"/>
        <v>3.5658708658383924E-3</v>
      </c>
      <c r="P56" s="170">
        <f t="shared" si="55"/>
        <v>4.9260234358572373E-3</v>
      </c>
      <c r="Q56" s="170">
        <f t="shared" si="55"/>
        <v>3.0170055249447753E-3</v>
      </c>
      <c r="R56" s="125">
        <f t="shared" si="55"/>
        <v>4.400464118701963E-3</v>
      </c>
      <c r="S56" s="170">
        <f t="shared" si="55"/>
        <v>7.476034800938172E-3</v>
      </c>
      <c r="T56" s="170">
        <f t="shared" si="55"/>
        <v>7.2565969970050954E-3</v>
      </c>
      <c r="U56" s="170">
        <f t="shared" si="55"/>
        <v>7.3558019120833614E-3</v>
      </c>
      <c r="V56" s="170">
        <f t="shared" si="55"/>
        <v>4.8485229407952187E-3</v>
      </c>
      <c r="W56" s="125">
        <f t="shared" si="55"/>
        <v>6.7890063768975481E-3</v>
      </c>
      <c r="X56" s="170">
        <f t="shared" si="55"/>
        <v>1.0857624787227011E-2</v>
      </c>
      <c r="Y56" s="170">
        <f t="shared" si="55"/>
        <v>6.782709967930416E-3</v>
      </c>
      <c r="Z56" s="171">
        <f t="shared" si="55"/>
        <v>6.4480777228427197E-3</v>
      </c>
      <c r="AA56" s="171">
        <f t="shared" si="55"/>
        <v>7.0961876432653536E-3</v>
      </c>
      <c r="AB56" s="125">
        <f t="shared" si="55"/>
        <v>7.1923802279123079E-3</v>
      </c>
      <c r="AC56" s="150">
        <v>7.4999999999999997E-3</v>
      </c>
      <c r="AD56" s="150">
        <v>7.4999999999999997E-3</v>
      </c>
      <c r="AE56" s="150">
        <v>7.4999999999999997E-3</v>
      </c>
      <c r="AF56" s="150">
        <v>7.4999999999999997E-3</v>
      </c>
      <c r="AG56" s="131">
        <v>7.4999999999999997E-3</v>
      </c>
      <c r="AH56" s="131">
        <v>8.0000000000000002E-3</v>
      </c>
      <c r="AI56" s="131">
        <v>8.2000000000000007E-3</v>
      </c>
    </row>
    <row r="57" spans="1:35" s="124" customFormat="1" ht="11.5">
      <c r="A57" s="70" t="s">
        <v>144</v>
      </c>
      <c r="B57" s="80">
        <f>B54+B55</f>
        <v>1.181</v>
      </c>
      <c r="C57" s="80">
        <f t="shared" ref="C57:Z57" si="56">C54+C55</f>
        <v>0.62700000000000067</v>
      </c>
      <c r="D57" s="80">
        <f t="shared" si="56"/>
        <v>-2.0860000000000003</v>
      </c>
      <c r="E57" s="80">
        <f t="shared" si="56"/>
        <v>-1.8499990000000004</v>
      </c>
      <c r="F57" s="80">
        <f t="shared" si="56"/>
        <v>-3.548</v>
      </c>
      <c r="G57" s="80">
        <f t="shared" si="56"/>
        <v>-3.2140000000000004</v>
      </c>
      <c r="H57" s="80">
        <f t="shared" si="56"/>
        <v>-1.4290000000000003</v>
      </c>
      <c r="I57" s="169">
        <f t="shared" si="56"/>
        <v>-0.13499999999999979</v>
      </c>
      <c r="J57" s="169">
        <f t="shared" si="56"/>
        <v>-6.0000000000000053E-3</v>
      </c>
      <c r="K57" s="169">
        <f t="shared" si="56"/>
        <v>0.14899999999999997</v>
      </c>
      <c r="L57" s="169">
        <f t="shared" si="56"/>
        <v>0.23499999999999999</v>
      </c>
      <c r="M57" s="80">
        <f t="shared" si="56"/>
        <v>0.24299999999999944</v>
      </c>
      <c r="N57" s="169">
        <f t="shared" si="56"/>
        <v>-0.59400000000000031</v>
      </c>
      <c r="O57" s="169">
        <f t="shared" si="56"/>
        <v>-0.87999999999999989</v>
      </c>
      <c r="P57" s="169">
        <f t="shared" si="56"/>
        <v>-2.6609999999999996</v>
      </c>
      <c r="Q57" s="169">
        <f t="shared" si="56"/>
        <v>-2.423</v>
      </c>
      <c r="R57" s="80">
        <f t="shared" si="56"/>
        <v>-6.5579999999999998</v>
      </c>
      <c r="S57" s="169">
        <f t="shared" si="56"/>
        <v>-2.8250000000000002</v>
      </c>
      <c r="T57" s="169">
        <f t="shared" si="56"/>
        <v>-1.827</v>
      </c>
      <c r="U57" s="169">
        <f t="shared" si="56"/>
        <v>-1.4509999999999996</v>
      </c>
      <c r="V57" s="169">
        <f t="shared" si="56"/>
        <v>-0.63700000000000045</v>
      </c>
      <c r="W57" s="80">
        <f t="shared" si="56"/>
        <v>-6.7390009999999982</v>
      </c>
      <c r="X57" s="169">
        <f t="shared" si="56"/>
        <v>-3.1530000000000005</v>
      </c>
      <c r="Y57" s="169">
        <f t="shared" si="56"/>
        <v>-1.7410000000000005</v>
      </c>
      <c r="Z57" s="161">
        <f t="shared" si="56"/>
        <v>-1.2759999999999998</v>
      </c>
      <c r="AA57" s="161">
        <f>AA54+AA55</f>
        <v>-1.0789999999999997</v>
      </c>
      <c r="AB57" s="80">
        <f>SUM(X57:AA57)</f>
        <v>-7.2490000000000006</v>
      </c>
      <c r="AC57" s="149">
        <v>-3</v>
      </c>
      <c r="AD57" s="149">
        <v>-1.5</v>
      </c>
      <c r="AE57" s="149">
        <v>-1</v>
      </c>
      <c r="AF57" s="149">
        <v>-1</v>
      </c>
      <c r="AG57" s="122">
        <f>SUM(AC57:AF57)</f>
        <v>-6.5</v>
      </c>
      <c r="AH57" s="122">
        <v>-7.5</v>
      </c>
      <c r="AI57" s="122">
        <v>-7.5</v>
      </c>
    </row>
    <row r="58" spans="1:35" s="124" customFormat="1" ht="11.5">
      <c r="A58" s="70"/>
      <c r="B58" s="80"/>
      <c r="C58" s="80"/>
      <c r="D58" s="80"/>
      <c r="E58" s="80"/>
      <c r="F58" s="80"/>
      <c r="G58" s="80"/>
      <c r="H58" s="80"/>
      <c r="I58" s="169"/>
      <c r="J58" s="169"/>
      <c r="K58" s="169"/>
      <c r="L58" s="169"/>
      <c r="M58" s="80"/>
      <c r="N58" s="169"/>
      <c r="O58" s="169"/>
      <c r="P58" s="169"/>
      <c r="Q58" s="169"/>
      <c r="R58" s="80"/>
      <c r="S58" s="169"/>
      <c r="T58" s="169"/>
      <c r="U58" s="169"/>
      <c r="V58" s="169"/>
      <c r="W58" s="80"/>
      <c r="X58" s="169"/>
      <c r="Y58" s="169"/>
      <c r="Z58" s="161"/>
      <c r="AA58" s="161"/>
      <c r="AB58" s="80"/>
      <c r="AC58" s="149"/>
      <c r="AD58" s="149"/>
      <c r="AE58" s="149"/>
      <c r="AF58" s="149"/>
      <c r="AG58" s="122"/>
      <c r="AH58" s="122"/>
      <c r="AI58" s="122"/>
    </row>
    <row r="59" spans="1:35" ht="13.5" thickBot="1">
      <c r="A59" s="3" t="s">
        <v>78</v>
      </c>
      <c r="B59" s="129">
        <f t="shared" ref="B59:AF59" si="57">B3+B16+B35+B57</f>
        <v>265.46601500000008</v>
      </c>
      <c r="C59" s="129">
        <f t="shared" si="57"/>
        <v>390.0058879999998</v>
      </c>
      <c r="D59" s="129">
        <f t="shared" si="57"/>
        <v>441.6339930000002</v>
      </c>
      <c r="E59" s="129">
        <f t="shared" si="57"/>
        <v>383.47099099999969</v>
      </c>
      <c r="F59" s="129">
        <f t="shared" si="57"/>
        <v>328.11284600000022</v>
      </c>
      <c r="G59" s="129">
        <f t="shared" si="57"/>
        <v>310.03690899999987</v>
      </c>
      <c r="H59" s="129">
        <f t="shared" si="57"/>
        <v>311.00203599999975</v>
      </c>
      <c r="I59" s="176">
        <f t="shared" si="57"/>
        <v>44.080021000000045</v>
      </c>
      <c r="J59" s="176">
        <f t="shared" si="57"/>
        <v>73.77398600000005</v>
      </c>
      <c r="K59" s="176">
        <f t="shared" si="57"/>
        <v>83.147029999999987</v>
      </c>
      <c r="L59" s="176">
        <f t="shared" si="57"/>
        <v>43.318045999999974</v>
      </c>
      <c r="M59" s="192">
        <f t="shared" si="57"/>
        <v>244.31908299999981</v>
      </c>
      <c r="N59" s="176">
        <f t="shared" si="57"/>
        <v>63.724011000000026</v>
      </c>
      <c r="O59" s="176">
        <f t="shared" si="57"/>
        <v>104.70703100000004</v>
      </c>
      <c r="P59" s="176">
        <f t="shared" si="57"/>
        <v>114.58200400000007</v>
      </c>
      <c r="Q59" s="176">
        <f t="shared" si="57"/>
        <v>83.074986000000024</v>
      </c>
      <c r="R59" s="130">
        <f t="shared" si="57"/>
        <v>366.08900100000011</v>
      </c>
      <c r="S59" s="176">
        <f t="shared" si="57"/>
        <v>113.54596900000003</v>
      </c>
      <c r="T59" s="176">
        <f t="shared" si="57"/>
        <v>130.79003599999999</v>
      </c>
      <c r="U59" s="176">
        <f t="shared" si="57"/>
        <v>166.78399600000009</v>
      </c>
      <c r="V59" s="176">
        <f t="shared" si="57"/>
        <v>93.682028000000045</v>
      </c>
      <c r="W59" s="130">
        <f t="shared" si="57"/>
        <v>504.80326600000001</v>
      </c>
      <c r="X59" s="176">
        <f t="shared" si="57"/>
        <v>130.90198800000007</v>
      </c>
      <c r="Y59" s="176">
        <f t="shared" si="57"/>
        <v>158.33494100000004</v>
      </c>
      <c r="Z59" s="164">
        <f t="shared" si="57"/>
        <v>170.72900000000001</v>
      </c>
      <c r="AA59" s="164">
        <f t="shared" si="57"/>
        <v>116.37599999999985</v>
      </c>
      <c r="AB59" s="68">
        <f>SUM(X59:AA59)</f>
        <v>576.34192900000005</v>
      </c>
      <c r="AC59" s="146">
        <f t="shared" si="57"/>
        <v>136.9291890527299</v>
      </c>
      <c r="AD59" s="146">
        <f t="shared" ca="1" si="57"/>
        <v>183.81424987716457</v>
      </c>
      <c r="AE59" s="146">
        <f t="shared" ca="1" si="57"/>
        <v>201.28329847637596</v>
      </c>
      <c r="AF59" s="146">
        <f t="shared" ca="1" si="57"/>
        <v>153.0243185748279</v>
      </c>
      <c r="AG59" s="96">
        <f ca="1">AG3+AG16+AG35+AG57</f>
        <v>675.0510559810981</v>
      </c>
      <c r="AH59" s="96">
        <f ca="1">AH3+AH16+AH35+AH57</f>
        <v>800.71095284666637</v>
      </c>
      <c r="AI59" s="96">
        <f ca="1">AI3+AI16+AI35+AI57</f>
        <v>991.3432932211681</v>
      </c>
    </row>
    <row r="60" spans="1:35" s="53" customFormat="1" ht="13" thickBot="1">
      <c r="A60" s="127" t="s">
        <v>79</v>
      </c>
      <c r="B60" s="17">
        <f t="shared" ref="B60:AB60" si="58">B59/B3</f>
        <v>0.13126857449531881</v>
      </c>
      <c r="C60" s="17">
        <f t="shared" si="58"/>
        <v>0.14593068665242503</v>
      </c>
      <c r="D60" s="17">
        <f t="shared" si="58"/>
        <v>0.14400107270193999</v>
      </c>
      <c r="E60" s="17">
        <f t="shared" si="58"/>
        <v>0.12877340949892818</v>
      </c>
      <c r="F60" s="17">
        <f t="shared" si="58"/>
        <v>0.10490547403535136</v>
      </c>
      <c r="G60" s="17">
        <f t="shared" si="58"/>
        <v>9.2834263764017114E-2</v>
      </c>
      <c r="H60" s="17">
        <f t="shared" si="58"/>
        <v>9.7213501713313694E-2</v>
      </c>
      <c r="I60" s="167">
        <f t="shared" si="58"/>
        <v>6.0591343269701392E-2</v>
      </c>
      <c r="J60" s="167">
        <f t="shared" si="58"/>
        <v>9.3673164292749578E-2</v>
      </c>
      <c r="K60" s="167">
        <f t="shared" si="58"/>
        <v>9.7364937601038162E-2</v>
      </c>
      <c r="L60" s="167">
        <f t="shared" si="58"/>
        <v>5.6886573632226739E-2</v>
      </c>
      <c r="M60" s="18">
        <f t="shared" si="58"/>
        <v>7.8044273056351379E-2</v>
      </c>
      <c r="N60" s="167">
        <f t="shared" si="58"/>
        <v>7.2719401885921311E-2</v>
      </c>
      <c r="O60" s="167">
        <f t="shared" si="58"/>
        <v>0.10769303469608814</v>
      </c>
      <c r="P60" s="167">
        <f t="shared" si="58"/>
        <v>0.10991891665657022</v>
      </c>
      <c r="Q60" s="167">
        <f t="shared" si="58"/>
        <v>9.054829904144146E-2</v>
      </c>
      <c r="R60" s="18">
        <f t="shared" si="58"/>
        <v>9.6125157417026513E-2</v>
      </c>
      <c r="S60" s="167">
        <f t="shared" si="58"/>
        <v>0.10860716680530284</v>
      </c>
      <c r="T60" s="167">
        <f t="shared" si="58"/>
        <v>0.12557430305316067</v>
      </c>
      <c r="U60" s="167">
        <f t="shared" si="58"/>
        <v>0.14680268477703776</v>
      </c>
      <c r="V60" s="167">
        <f t="shared" si="58"/>
        <v>9.8358480272459997E-2</v>
      </c>
      <c r="W60" s="18">
        <f t="shared" si="58"/>
        <v>0.12089433441345807</v>
      </c>
      <c r="X60" s="167">
        <f t="shared" si="58"/>
        <v>0.11458276923622167</v>
      </c>
      <c r="Y60" s="167">
        <f t="shared" si="58"/>
        <v>0.13161029198435964</v>
      </c>
      <c r="Z60" s="177">
        <f t="shared" si="58"/>
        <v>0.13422017331665628</v>
      </c>
      <c r="AA60" s="168">
        <f t="shared" si="58"/>
        <v>0.10730586449748541</v>
      </c>
      <c r="AB60" s="138">
        <f t="shared" si="58"/>
        <v>0.12257339397893115</v>
      </c>
      <c r="AC60" s="148">
        <f>AC59/AC3</f>
        <v>0.1150665454224621</v>
      </c>
      <c r="AD60" s="148">
        <f t="shared" ref="AD60:AF60" ca="1" si="59">AD59/AD3</f>
        <v>0.13503231274742625</v>
      </c>
      <c r="AE60" s="148">
        <f t="shared" ca="1" si="59"/>
        <v>0.14009802216108574</v>
      </c>
      <c r="AF60" s="148">
        <f t="shared" ca="1" si="59"/>
        <v>0.11713155547328319</v>
      </c>
      <c r="AG60" s="128">
        <f ca="1">AG59/AG3</f>
        <v>0.12750225807633203</v>
      </c>
      <c r="AH60" s="128">
        <f ca="1">AH59/AH3</f>
        <v>0.12926208676073581</v>
      </c>
      <c r="AI60" s="128">
        <f ca="1">AI59/AI3</f>
        <v>0.13336387943994982</v>
      </c>
    </row>
    <row r="61" spans="1:35" ht="13">
      <c r="A61" s="3"/>
      <c r="B61" s="11"/>
      <c r="C61" s="11"/>
      <c r="D61" s="11"/>
      <c r="E61" s="11"/>
      <c r="F61" s="11"/>
      <c r="G61" s="11"/>
      <c r="H61" s="11"/>
      <c r="I61" s="158"/>
      <c r="J61" s="158"/>
      <c r="K61" s="158"/>
      <c r="L61" s="158"/>
      <c r="M61" s="7"/>
      <c r="N61" s="158"/>
      <c r="O61" s="158"/>
      <c r="P61" s="158"/>
      <c r="Q61" s="158"/>
      <c r="R61" s="7"/>
      <c r="S61" s="158"/>
      <c r="T61" s="158"/>
      <c r="U61" s="158"/>
      <c r="V61" s="158"/>
      <c r="W61" s="7"/>
      <c r="X61" s="158"/>
      <c r="Y61" s="158"/>
      <c r="Z61" s="174"/>
      <c r="AA61" s="159"/>
      <c r="AB61" s="68">
        <f>(AB60-W60)*10000</f>
        <v>16.790595654730815</v>
      </c>
      <c r="AC61" s="146">
        <f>(AC60-X60)*10000</f>
        <v>4.8377618624043102</v>
      </c>
      <c r="AD61" s="146">
        <f t="shared" ref="AD61:AF61" ca="1" si="60">(AD60-Y60)*10000</f>
        <v>34.220207630666074</v>
      </c>
      <c r="AE61" s="146">
        <f t="shared" ca="1" si="60"/>
        <v>58.778488444294616</v>
      </c>
      <c r="AF61" s="146">
        <f t="shared" ca="1" si="60"/>
        <v>98.256909757977738</v>
      </c>
      <c r="AG61" s="84">
        <f ca="1">(AG60-AB60)*10000</f>
        <v>49.288640974008842</v>
      </c>
      <c r="AH61" s="84">
        <f t="shared" ref="AH61:AI61" ca="1" si="61">(AH60-AG60)*10000</f>
        <v>17.598286844037748</v>
      </c>
      <c r="AI61" s="84">
        <f t="shared" ca="1" si="61"/>
        <v>41.017926792140116</v>
      </c>
    </row>
    <row r="62" spans="1:35" ht="13">
      <c r="A62" s="3"/>
      <c r="B62" s="3"/>
      <c r="C62" s="3"/>
      <c r="D62" s="3"/>
      <c r="E62" s="3"/>
      <c r="F62" s="3"/>
      <c r="G62" s="3"/>
      <c r="H62" s="3"/>
      <c r="I62" s="156"/>
      <c r="J62" s="156"/>
      <c r="K62" s="156"/>
      <c r="L62" s="156"/>
      <c r="M62" s="8"/>
      <c r="N62" s="156"/>
      <c r="O62" s="156"/>
      <c r="P62" s="156"/>
      <c r="Q62" s="156"/>
      <c r="R62" s="8"/>
      <c r="S62" s="156"/>
      <c r="T62" s="156"/>
      <c r="U62" s="156"/>
      <c r="V62" s="156"/>
      <c r="W62" s="8"/>
      <c r="X62" s="156"/>
      <c r="Y62" s="156"/>
      <c r="Z62" s="157"/>
      <c r="AA62" s="157"/>
    </row>
    <row r="63" spans="1:35">
      <c r="A63" s="5" t="s">
        <v>26</v>
      </c>
      <c r="B63" s="8">
        <v>-27.024999999999999</v>
      </c>
      <c r="C63" s="8">
        <v>-34.720001000000003</v>
      </c>
      <c r="D63" s="8">
        <v>-37.363998000000002</v>
      </c>
      <c r="E63" s="8">
        <v>-38.676997999999998</v>
      </c>
      <c r="F63" s="8">
        <v>-44.368999000000002</v>
      </c>
      <c r="G63" s="8">
        <v>-50.859000999999999</v>
      </c>
      <c r="H63" s="8">
        <v>-29.670999999999999</v>
      </c>
      <c r="I63" s="156">
        <v>-5.8769999999999998</v>
      </c>
      <c r="J63" s="156">
        <v>-9.3339999999999996</v>
      </c>
      <c r="K63" s="156">
        <v>-9.1319999999999997</v>
      </c>
      <c r="L63" s="156">
        <v>-8.8230000000000004</v>
      </c>
      <c r="M63" s="8">
        <v>-33.165999999999997</v>
      </c>
      <c r="N63" s="156">
        <v>-9.1180000000000003</v>
      </c>
      <c r="O63" s="156">
        <v>-9.3469999999999995</v>
      </c>
      <c r="P63" s="156">
        <v>-10.592000000000001</v>
      </c>
      <c r="Q63" s="156">
        <v>-11.561</v>
      </c>
      <c r="R63" s="8">
        <v>-40.618000000000002</v>
      </c>
      <c r="S63" s="156">
        <v>-11.372</v>
      </c>
      <c r="T63" s="156">
        <v>-12.276999999999999</v>
      </c>
      <c r="U63" s="156">
        <v>-13.952</v>
      </c>
      <c r="V63" s="156">
        <v>-15.002000000000001</v>
      </c>
      <c r="W63" s="8">
        <v>-52.603000999999999</v>
      </c>
      <c r="X63" s="156">
        <v>-12.834</v>
      </c>
      <c r="Y63" s="156">
        <v>-14.657</v>
      </c>
      <c r="Z63" s="157">
        <v>-17.451000000000001</v>
      </c>
      <c r="AA63" s="157">
        <v>-16.052</v>
      </c>
      <c r="AB63" s="8">
        <f>SUM(X63:AA63)</f>
        <v>-60.994</v>
      </c>
      <c r="AC63" s="142">
        <f>AC65</f>
        <v>-14.7</v>
      </c>
      <c r="AD63" s="142">
        <f>AD65</f>
        <v>-16.5</v>
      </c>
      <c r="AE63" s="142">
        <f t="shared" ref="AE63:AF63" si="62">AE65</f>
        <v>-19.5</v>
      </c>
      <c r="AF63" s="142">
        <f t="shared" si="62"/>
        <v>-17.5</v>
      </c>
      <c r="AG63" s="85">
        <f>SUM(AC63:AF63)</f>
        <v>-68.2</v>
      </c>
      <c r="AH63" s="85">
        <f>AG63*(1+AH66)</f>
        <v>-76.384000000000015</v>
      </c>
      <c r="AI63" s="85">
        <f>AH63*(1+AI66)</f>
        <v>-84.022400000000019</v>
      </c>
    </row>
    <row r="64" spans="1:35" s="124" customFormat="1" ht="11.5">
      <c r="A64" s="70" t="s">
        <v>141</v>
      </c>
      <c r="B64" s="80">
        <v>0</v>
      </c>
      <c r="C64" s="80">
        <v>14.709</v>
      </c>
      <c r="D64" s="80">
        <v>17.61</v>
      </c>
      <c r="E64" s="80">
        <v>18.094999999999999</v>
      </c>
      <c r="F64" s="80">
        <v>19.100000000000001</v>
      </c>
      <c r="G64" s="80">
        <v>20.111999999999998</v>
      </c>
      <c r="H64" s="80">
        <v>7.44</v>
      </c>
      <c r="I64" s="169">
        <v>0.66300000000000003</v>
      </c>
      <c r="J64" s="169">
        <v>0.66600000000000037</v>
      </c>
      <c r="K64" s="169">
        <v>0.33700000000000002</v>
      </c>
      <c r="L64" s="169">
        <v>0</v>
      </c>
      <c r="M64" s="80">
        <v>1.665</v>
      </c>
      <c r="N64" s="169">
        <v>0</v>
      </c>
      <c r="O64" s="169">
        <v>0</v>
      </c>
      <c r="P64" s="169">
        <v>0</v>
      </c>
      <c r="Q64" s="169">
        <v>0</v>
      </c>
      <c r="R64" s="80">
        <v>0</v>
      </c>
      <c r="S64" s="169">
        <v>0</v>
      </c>
      <c r="T64" s="169">
        <v>0</v>
      </c>
      <c r="U64" s="169">
        <v>0</v>
      </c>
      <c r="V64" s="169">
        <v>0</v>
      </c>
      <c r="W64" s="80">
        <v>0</v>
      </c>
      <c r="X64" s="169">
        <v>0</v>
      </c>
      <c r="Y64" s="169">
        <v>0</v>
      </c>
      <c r="Z64" s="161">
        <v>0</v>
      </c>
      <c r="AA64" s="161">
        <v>0</v>
      </c>
      <c r="AB64" s="80">
        <v>0</v>
      </c>
      <c r="AC64" s="149">
        <v>0</v>
      </c>
      <c r="AD64" s="149">
        <v>0</v>
      </c>
      <c r="AE64" s="149">
        <v>0</v>
      </c>
      <c r="AF64" s="149">
        <v>0</v>
      </c>
      <c r="AG64" s="123">
        <v>0</v>
      </c>
      <c r="AH64" s="123">
        <v>0</v>
      </c>
      <c r="AI64" s="123">
        <v>0</v>
      </c>
    </row>
    <row r="65" spans="1:35" s="124" customFormat="1" ht="11.5">
      <c r="A65" s="70" t="s">
        <v>142</v>
      </c>
      <c r="B65" s="80">
        <f>B63+B64</f>
        <v>-27.024999999999999</v>
      </c>
      <c r="C65" s="80">
        <f t="shared" ref="C65:AI65" si="63">C63+C64</f>
        <v>-20.011001000000004</v>
      </c>
      <c r="D65" s="80">
        <f t="shared" si="63"/>
        <v>-19.753998000000003</v>
      </c>
      <c r="E65" s="80">
        <f t="shared" si="63"/>
        <v>-20.581997999999999</v>
      </c>
      <c r="F65" s="80">
        <f t="shared" si="63"/>
        <v>-25.268999000000001</v>
      </c>
      <c r="G65" s="80">
        <f t="shared" si="63"/>
        <v>-30.747001000000001</v>
      </c>
      <c r="H65" s="80">
        <f t="shared" si="63"/>
        <v>-22.230999999999998</v>
      </c>
      <c r="I65" s="169">
        <f t="shared" si="63"/>
        <v>-5.2139999999999995</v>
      </c>
      <c r="J65" s="169">
        <f t="shared" si="63"/>
        <v>-8.6679999999999993</v>
      </c>
      <c r="K65" s="169">
        <f t="shared" si="63"/>
        <v>-8.7949999999999999</v>
      </c>
      <c r="L65" s="169">
        <f t="shared" si="63"/>
        <v>-8.8230000000000004</v>
      </c>
      <c r="M65" s="80">
        <f t="shared" si="63"/>
        <v>-31.500999999999998</v>
      </c>
      <c r="N65" s="169">
        <f t="shared" si="63"/>
        <v>-9.1180000000000003</v>
      </c>
      <c r="O65" s="169">
        <f t="shared" si="63"/>
        <v>-9.3469999999999995</v>
      </c>
      <c r="P65" s="169">
        <f t="shared" si="63"/>
        <v>-10.592000000000001</v>
      </c>
      <c r="Q65" s="169">
        <f t="shared" si="63"/>
        <v>-11.561</v>
      </c>
      <c r="R65" s="80">
        <f t="shared" si="63"/>
        <v>-40.618000000000002</v>
      </c>
      <c r="S65" s="169">
        <f t="shared" si="63"/>
        <v>-11.372</v>
      </c>
      <c r="T65" s="169">
        <f t="shared" si="63"/>
        <v>-12.276999999999999</v>
      </c>
      <c r="U65" s="169">
        <f t="shared" si="63"/>
        <v>-13.952</v>
      </c>
      <c r="V65" s="169">
        <f t="shared" si="63"/>
        <v>-15.002000000000001</v>
      </c>
      <c r="W65" s="80">
        <f t="shared" si="63"/>
        <v>-52.603000999999999</v>
      </c>
      <c r="X65" s="169">
        <f t="shared" si="63"/>
        <v>-12.834</v>
      </c>
      <c r="Y65" s="169">
        <f t="shared" si="63"/>
        <v>-14.657</v>
      </c>
      <c r="Z65" s="161">
        <f t="shared" si="63"/>
        <v>-17.451000000000001</v>
      </c>
      <c r="AA65" s="161">
        <f t="shared" si="63"/>
        <v>-16.052</v>
      </c>
      <c r="AB65" s="80">
        <f t="shared" si="63"/>
        <v>-60.994</v>
      </c>
      <c r="AC65" s="149">
        <v>-14.7</v>
      </c>
      <c r="AD65" s="149">
        <v>-16.5</v>
      </c>
      <c r="AE65" s="149">
        <v>-19.5</v>
      </c>
      <c r="AF65" s="149">
        <v>-17.5</v>
      </c>
      <c r="AG65" s="123">
        <f>SUM(AC65:AF65)</f>
        <v>-68.2</v>
      </c>
      <c r="AH65" s="123">
        <f t="shared" si="63"/>
        <v>-76.384000000000015</v>
      </c>
      <c r="AI65" s="123">
        <f t="shared" si="63"/>
        <v>-84.022400000000019</v>
      </c>
    </row>
    <row r="66" spans="1:35">
      <c r="A66" s="5"/>
      <c r="B66" s="8"/>
      <c r="C66" s="94">
        <f>C65/B65-1</f>
        <v>-0.2595374283071229</v>
      </c>
      <c r="D66" s="94">
        <f t="shared" ref="D66:H66" si="64">D65/C65-1</f>
        <v>-1.2843085660732334E-2</v>
      </c>
      <c r="E66" s="94">
        <f t="shared" si="64"/>
        <v>4.1915565649039532E-2</v>
      </c>
      <c r="F66" s="94">
        <f t="shared" si="64"/>
        <v>0.22772332404269013</v>
      </c>
      <c r="G66" s="94">
        <f t="shared" si="64"/>
        <v>0.21678745564871793</v>
      </c>
      <c r="H66" s="94">
        <f t="shared" si="64"/>
        <v>-0.2769701344205896</v>
      </c>
      <c r="I66" s="156"/>
      <c r="J66" s="156"/>
      <c r="K66" s="156"/>
      <c r="L66" s="156"/>
      <c r="M66" s="94">
        <f>M65/H65-1</f>
        <v>0.41698529081012992</v>
      </c>
      <c r="N66" s="178">
        <f>N65/I65-1</f>
        <v>0.74875335634829332</v>
      </c>
      <c r="O66" s="178">
        <f t="shared" ref="O66:Q66" si="65">O65/J65-1</f>
        <v>7.8334102445777543E-2</v>
      </c>
      <c r="P66" s="178">
        <f t="shared" si="65"/>
        <v>0.20432063672541223</v>
      </c>
      <c r="Q66" s="178">
        <f t="shared" si="65"/>
        <v>0.3103252861838377</v>
      </c>
      <c r="R66" s="94">
        <f>R65/M65-1</f>
        <v>0.28941938351163476</v>
      </c>
      <c r="S66" s="178">
        <f>S65/N65-1</f>
        <v>0.24720333406448769</v>
      </c>
      <c r="T66" s="178">
        <f t="shared" ref="T66:V66" si="66">T65/O65-1</f>
        <v>0.31346956242644697</v>
      </c>
      <c r="U66" s="178">
        <f t="shared" si="66"/>
        <v>0.31722054380664644</v>
      </c>
      <c r="V66" s="178">
        <f t="shared" si="66"/>
        <v>0.29763861257676671</v>
      </c>
      <c r="W66" s="94">
        <f>W65/R65-1</f>
        <v>0.29506625141562837</v>
      </c>
      <c r="X66" s="178">
        <f>X65/S65-1</f>
        <v>0.1285613788251847</v>
      </c>
      <c r="Y66" s="178">
        <f t="shared" ref="Y66:Z66" si="67">Y65/T65-1</f>
        <v>0.19385843447096196</v>
      </c>
      <c r="Z66" s="178">
        <f t="shared" si="67"/>
        <v>0.25078841743119273</v>
      </c>
      <c r="AA66" s="159">
        <f>AA63/V63-1</f>
        <v>6.9990667910945215E-2</v>
      </c>
      <c r="AB66" s="94">
        <f>AB63/W63-1</f>
        <v>0.15951559493725465</v>
      </c>
      <c r="AC66" s="143">
        <f>AC65/X65-1</f>
        <v>0.14539504441327722</v>
      </c>
      <c r="AD66" s="143">
        <f>AD65/Y65-1</f>
        <v>0.12574196629596779</v>
      </c>
      <c r="AE66" s="143">
        <f t="shared" ref="AE66:AF66" si="68">AE65/Z65-1</f>
        <v>0.11741447481519685</v>
      </c>
      <c r="AF66" s="143">
        <f t="shared" si="68"/>
        <v>9.0206827809618861E-2</v>
      </c>
      <c r="AG66" s="95">
        <f>AG65/AB65-1</f>
        <v>0.11814276814112867</v>
      </c>
      <c r="AH66" s="95">
        <v>0.12</v>
      </c>
      <c r="AI66" s="95">
        <v>0.1</v>
      </c>
    </row>
    <row r="67" spans="1:35">
      <c r="A67" s="5" t="s">
        <v>27</v>
      </c>
      <c r="B67" s="8">
        <v>0</v>
      </c>
      <c r="C67" s="8">
        <v>-16.260000000000002</v>
      </c>
      <c r="D67" s="8">
        <v>0</v>
      </c>
      <c r="E67" s="8"/>
      <c r="F67" s="8">
        <v>0</v>
      </c>
      <c r="G67" s="8">
        <v>-7.5999999999999998E-2</v>
      </c>
      <c r="H67" s="8">
        <v>12.045999999999999</v>
      </c>
      <c r="I67" s="156">
        <v>-6.2E-2</v>
      </c>
      <c r="J67" s="156"/>
      <c r="K67" s="156">
        <v>0</v>
      </c>
      <c r="L67" s="156">
        <v>0</v>
      </c>
      <c r="M67" s="8">
        <v>-6.2E-2</v>
      </c>
      <c r="N67" s="156"/>
      <c r="O67" s="156"/>
      <c r="P67" s="156"/>
      <c r="Q67" s="156"/>
      <c r="R67" s="8">
        <v>0</v>
      </c>
      <c r="S67" s="156"/>
      <c r="T67" s="156">
        <v>0</v>
      </c>
      <c r="U67" s="156"/>
      <c r="V67" s="156"/>
      <c r="W67" s="8">
        <v>0</v>
      </c>
      <c r="X67" s="156"/>
      <c r="Y67" s="156">
        <v>-0.96499999999999997</v>
      </c>
      <c r="Z67" s="157">
        <v>0</v>
      </c>
      <c r="AA67" s="157">
        <v>0</v>
      </c>
      <c r="AB67" s="8">
        <f>SUM(X67:AA67)</f>
        <v>-0.96499999999999997</v>
      </c>
      <c r="AC67" s="142"/>
      <c r="AD67" s="142"/>
      <c r="AE67" s="142"/>
      <c r="AF67" s="142"/>
      <c r="AG67" s="85">
        <v>0</v>
      </c>
      <c r="AH67" s="85">
        <v>0</v>
      </c>
      <c r="AI67" s="85">
        <v>0</v>
      </c>
    </row>
    <row r="68" spans="1:35">
      <c r="A68" s="5"/>
      <c r="B68" s="8"/>
      <c r="C68" s="8"/>
      <c r="D68" s="8"/>
      <c r="E68" s="8"/>
      <c r="F68" s="8"/>
      <c r="G68" s="8"/>
      <c r="H68" s="8"/>
      <c r="I68" s="156"/>
      <c r="J68" s="156"/>
      <c r="K68" s="156"/>
      <c r="L68" s="156"/>
      <c r="M68" s="8"/>
      <c r="N68" s="156"/>
      <c r="O68" s="156"/>
      <c r="P68" s="156"/>
      <c r="Q68" s="156"/>
      <c r="R68" s="8"/>
      <c r="S68" s="156"/>
      <c r="T68" s="156"/>
      <c r="U68" s="156"/>
      <c r="V68" s="156"/>
      <c r="W68" s="8"/>
      <c r="X68" s="156"/>
      <c r="Y68" s="156"/>
      <c r="Z68" s="157"/>
      <c r="AA68" s="157"/>
      <c r="AB68" s="8"/>
      <c r="AC68" s="142"/>
      <c r="AD68" s="142"/>
      <c r="AE68" s="142"/>
      <c r="AF68" s="142"/>
      <c r="AG68" s="85"/>
      <c r="AH68" s="85"/>
      <c r="AI68" s="85"/>
    </row>
    <row r="69" spans="1:35" ht="13">
      <c r="A69" s="3" t="s">
        <v>29</v>
      </c>
      <c r="B69" s="8">
        <v>135.584</v>
      </c>
      <c r="C69" s="8">
        <v>206.32699600000001</v>
      </c>
      <c r="D69" s="8">
        <v>250.425003</v>
      </c>
      <c r="E69" s="8">
        <v>177.93100000000001</v>
      </c>
      <c r="F69" s="8">
        <v>88.038002000000006</v>
      </c>
      <c r="G69" s="8">
        <v>78.536002999999994</v>
      </c>
      <c r="H69" s="8">
        <v>59.216999000000001</v>
      </c>
      <c r="I69" s="156">
        <v>-1.8260000000000001</v>
      </c>
      <c r="J69" s="156">
        <v>24.660999</v>
      </c>
      <c r="K69" s="156">
        <v>34.875</v>
      </c>
      <c r="L69" s="156">
        <v>-4.9340000000000002</v>
      </c>
      <c r="M69" s="8">
        <v>52.776001000000001</v>
      </c>
      <c r="N69" s="156">
        <v>20.23</v>
      </c>
      <c r="O69" s="156">
        <v>58.852001000000001</v>
      </c>
      <c r="P69" s="156">
        <v>69.155997999999997</v>
      </c>
      <c r="Q69" s="156">
        <v>31.882999000000002</v>
      </c>
      <c r="R69" s="8">
        <v>180.121994</v>
      </c>
      <c r="S69" s="156">
        <v>66.098999000000006</v>
      </c>
      <c r="T69" s="156">
        <v>81.754997000000003</v>
      </c>
      <c r="U69" s="156">
        <v>112.36900300000001</v>
      </c>
      <c r="V69" s="156">
        <v>31.774999999999999</v>
      </c>
      <c r="W69" s="8">
        <v>291.99899299999998</v>
      </c>
      <c r="X69" s="156">
        <v>77.444000000000003</v>
      </c>
      <c r="Y69" s="156">
        <v>94.819000000000003</v>
      </c>
      <c r="Z69" s="157">
        <f>Z54+Z67+Z63+Z51</f>
        <v>91.292000000000002</v>
      </c>
      <c r="AA69" s="157">
        <f>AA54+AA67+AA63+AA51</f>
        <v>44.234999999999843</v>
      </c>
      <c r="AB69" s="8">
        <f>SUM(X69:AA69)</f>
        <v>307.78999999999985</v>
      </c>
      <c r="AC69" s="142"/>
      <c r="AD69" s="142"/>
      <c r="AE69" s="142"/>
      <c r="AF69" s="142"/>
      <c r="AG69" s="85">
        <f ca="1">AG54+AG67+AG63+AG51</f>
        <v>803.78372578516974</v>
      </c>
      <c r="AH69" s="85">
        <f ca="1">AH54+AH67+AH63+AH51</f>
        <v>983.47912295659523</v>
      </c>
      <c r="AI69" s="85">
        <f ca="1">AI54+AI67+AI63+AI51</f>
        <v>1207.1678166887609</v>
      </c>
    </row>
    <row r="70" spans="1:35" ht="13">
      <c r="A70" s="3" t="s">
        <v>147</v>
      </c>
      <c r="B70" s="8">
        <f t="shared" ref="B70:AA70" si="69">B3+B16+B31+B39+B54+B65</f>
        <v>135.5840160000001</v>
      </c>
      <c r="C70" s="8">
        <f t="shared" si="69"/>
        <v>238.01088499999983</v>
      </c>
      <c r="D70" s="8">
        <f t="shared" si="69"/>
        <v>268.03498900000017</v>
      </c>
      <c r="E70" s="8">
        <f t="shared" si="69"/>
        <v>196.02599999999975</v>
      </c>
      <c r="F70" s="8">
        <f t="shared" si="69"/>
        <v>122.44385000000023</v>
      </c>
      <c r="G70" s="8">
        <f t="shared" si="69"/>
        <v>96.578907999999856</v>
      </c>
      <c r="H70" s="8">
        <f t="shared" si="69"/>
        <v>110.12903299999977</v>
      </c>
      <c r="I70" s="156">
        <f t="shared" si="69"/>
        <v>-1.1009779999999614</v>
      </c>
      <c r="J70" s="156">
        <f t="shared" si="69"/>
        <v>25.326984000000053</v>
      </c>
      <c r="K70" s="156">
        <f t="shared" si="69"/>
        <v>35.212030999999982</v>
      </c>
      <c r="L70" s="156">
        <f t="shared" si="69"/>
        <v>-4.9339550000000276</v>
      </c>
      <c r="M70" s="8">
        <f t="shared" si="69"/>
        <v>54.503089999999823</v>
      </c>
      <c r="N70" s="156">
        <f t="shared" si="69"/>
        <v>20.230010000000028</v>
      </c>
      <c r="O70" s="156">
        <f t="shared" si="69"/>
        <v>58.852030000000035</v>
      </c>
      <c r="P70" s="156">
        <f t="shared" si="69"/>
        <v>69.156005000000079</v>
      </c>
      <c r="Q70" s="156">
        <f t="shared" si="69"/>
        <v>31.882987000000028</v>
      </c>
      <c r="R70" s="8">
        <f t="shared" si="69"/>
        <v>180.12200100000007</v>
      </c>
      <c r="S70" s="156">
        <f t="shared" si="69"/>
        <v>66.098969000000025</v>
      </c>
      <c r="T70" s="156">
        <f t="shared" si="69"/>
        <v>81.755035999999976</v>
      </c>
      <c r="U70" s="156">
        <f t="shared" si="69"/>
        <v>112.36899700000009</v>
      </c>
      <c r="V70" s="156">
        <f t="shared" si="69"/>
        <v>31.775028000000049</v>
      </c>
      <c r="W70" s="8">
        <f t="shared" si="69"/>
        <v>291.99926999999997</v>
      </c>
      <c r="X70" s="156">
        <f t="shared" si="69"/>
        <v>77.443986000000052</v>
      </c>
      <c r="Y70" s="156">
        <f t="shared" si="69"/>
        <v>98.014942000000048</v>
      </c>
      <c r="Z70" s="157">
        <f t="shared" si="69"/>
        <v>102.52100000000002</v>
      </c>
      <c r="AA70" s="157">
        <f t="shared" si="69"/>
        <v>46.356999999999843</v>
      </c>
      <c r="AB70" s="8">
        <f>SUM(X70:AA70)</f>
        <v>324.33692799999994</v>
      </c>
      <c r="AC70" s="142">
        <f t="shared" ref="AC70:AI70" si="70">AC3+AC16+AC31+AC39+AC54+AC65</f>
        <v>68.514189052729904</v>
      </c>
      <c r="AD70" s="142">
        <f t="shared" ca="1" si="70"/>
        <v>109.63764462954003</v>
      </c>
      <c r="AE70" s="142">
        <f t="shared" ca="1" si="70"/>
        <v>120.85593670249992</v>
      </c>
      <c r="AF70" s="142">
        <f t="shared" ca="1" si="70"/>
        <v>78.381082487432934</v>
      </c>
      <c r="AG70" s="85">
        <f t="shared" ca="1" si="70"/>
        <v>377.38885287220251</v>
      </c>
      <c r="AH70" s="85">
        <f t="shared" ca="1" si="70"/>
        <v>475.98327695331341</v>
      </c>
      <c r="AI70" s="85">
        <f t="shared" ca="1" si="70"/>
        <v>607.83618475321259</v>
      </c>
    </row>
    <row r="71" spans="1:35">
      <c r="A71" s="5"/>
      <c r="B71" s="5"/>
      <c r="C71" s="5"/>
      <c r="D71" s="5"/>
      <c r="E71" s="5"/>
      <c r="F71" s="5"/>
      <c r="G71" s="5"/>
      <c r="H71" s="5"/>
      <c r="I71" s="156"/>
      <c r="J71" s="156"/>
      <c r="K71" s="156"/>
      <c r="L71" s="156"/>
      <c r="M71" s="8"/>
      <c r="N71" s="156"/>
      <c r="O71" s="156"/>
      <c r="P71" s="156"/>
      <c r="Q71" s="156"/>
      <c r="R71" s="8"/>
      <c r="S71" s="156"/>
      <c r="T71" s="156"/>
      <c r="U71" s="156"/>
      <c r="V71" s="156"/>
      <c r="W71" s="8"/>
      <c r="X71" s="156"/>
      <c r="Y71" s="156"/>
      <c r="Z71" s="157"/>
      <c r="AA71" s="157"/>
      <c r="AH71" s="194"/>
      <c r="AI71" s="194"/>
    </row>
    <row r="72" spans="1:35">
      <c r="A72" s="5" t="s">
        <v>30</v>
      </c>
      <c r="B72" s="8">
        <v>-51.259998000000003</v>
      </c>
      <c r="C72" s="8">
        <v>-77.586997999999994</v>
      </c>
      <c r="D72" s="8">
        <v>-93.207999999999998</v>
      </c>
      <c r="E72" s="8">
        <v>-26.591999000000001</v>
      </c>
      <c r="F72" s="8">
        <v>-25.131001000000001</v>
      </c>
      <c r="G72" s="8">
        <v>-21.320999</v>
      </c>
      <c r="H72" s="8">
        <v>-24.879999000000002</v>
      </c>
      <c r="I72" s="156">
        <v>2.7240000000000002</v>
      </c>
      <c r="J72" s="156">
        <v>-6.4960000000000004</v>
      </c>
      <c r="K72" s="156">
        <v>-6.1580000000000004</v>
      </c>
      <c r="L72" s="156">
        <v>5.7279999999999998</v>
      </c>
      <c r="M72" s="8">
        <v>-4.202</v>
      </c>
      <c r="N72" s="156">
        <v>-0.69399999999999995</v>
      </c>
      <c r="O72" s="156">
        <v>-14.996</v>
      </c>
      <c r="P72" s="156">
        <v>-15.144</v>
      </c>
      <c r="Q72" s="156">
        <v>-7.0739999999999998</v>
      </c>
      <c r="R72" s="8">
        <v>-37.908999999999999</v>
      </c>
      <c r="S72" s="156">
        <v>-14.576000000000001</v>
      </c>
      <c r="T72" s="156">
        <v>-21.509001000000001</v>
      </c>
      <c r="U72" s="156">
        <v>-28.632999000000002</v>
      </c>
      <c r="V72" s="156">
        <v>-8.3569999999999993</v>
      </c>
      <c r="W72" s="8">
        <v>-73.075996000000004</v>
      </c>
      <c r="X72" s="156">
        <v>-14.89</v>
      </c>
      <c r="Y72" s="156">
        <v>-26.419001000000002</v>
      </c>
      <c r="Z72" s="157">
        <v>-21.503</v>
      </c>
      <c r="AA72" s="157">
        <v>-11.565</v>
      </c>
      <c r="AB72" s="8">
        <f>SUM(X72:AA72)</f>
        <v>-74.377001000000007</v>
      </c>
      <c r="AC72" s="142"/>
      <c r="AD72" s="142"/>
      <c r="AE72" s="142"/>
      <c r="AF72" s="142"/>
      <c r="AG72" s="85"/>
      <c r="AH72" s="85"/>
      <c r="AI72" s="85"/>
    </row>
    <row r="73" spans="1:35">
      <c r="A73" s="70" t="s">
        <v>136</v>
      </c>
      <c r="B73" s="8">
        <v>0</v>
      </c>
      <c r="C73" s="8">
        <v>0</v>
      </c>
      <c r="D73" s="8">
        <v>-32.25</v>
      </c>
      <c r="E73" s="8">
        <v>0</v>
      </c>
      <c r="F73" s="8">
        <v>1.0900000000000001</v>
      </c>
      <c r="G73" s="8">
        <v>-2.63</v>
      </c>
      <c r="H73" s="8">
        <v>0</v>
      </c>
      <c r="I73" s="156">
        <v>0</v>
      </c>
      <c r="J73" s="156">
        <v>0</v>
      </c>
      <c r="K73" s="156">
        <v>0</v>
      </c>
      <c r="L73" s="156">
        <v>0</v>
      </c>
      <c r="M73" s="8">
        <v>0</v>
      </c>
      <c r="N73" s="156">
        <v>0</v>
      </c>
      <c r="O73" s="156">
        <v>0</v>
      </c>
      <c r="P73" s="156">
        <v>0</v>
      </c>
      <c r="Q73" s="156">
        <v>0</v>
      </c>
      <c r="R73" s="8">
        <v>0</v>
      </c>
      <c r="S73" s="156">
        <v>0</v>
      </c>
      <c r="T73" s="156">
        <v>0</v>
      </c>
      <c r="U73" s="156">
        <v>0</v>
      </c>
      <c r="V73" s="156">
        <v>0</v>
      </c>
      <c r="W73" s="8">
        <v>0</v>
      </c>
      <c r="X73" s="156">
        <v>0</v>
      </c>
      <c r="Y73" s="156">
        <v>0</v>
      </c>
      <c r="Z73" s="157">
        <v>0</v>
      </c>
      <c r="AA73" s="157">
        <v>0</v>
      </c>
      <c r="AB73" s="8">
        <v>0</v>
      </c>
      <c r="AC73" s="142"/>
      <c r="AD73" s="142"/>
      <c r="AE73" s="142"/>
      <c r="AF73" s="142"/>
      <c r="AG73" s="85">
        <v>0</v>
      </c>
      <c r="AH73" s="85">
        <v>0</v>
      </c>
      <c r="AI73" s="85"/>
    </row>
    <row r="74" spans="1:35">
      <c r="A74" s="70" t="s">
        <v>137</v>
      </c>
      <c r="B74" s="8">
        <v>0</v>
      </c>
      <c r="C74" s="8">
        <v>-12.04</v>
      </c>
      <c r="D74" s="8">
        <v>-6.56</v>
      </c>
      <c r="E74" s="8">
        <v>-13.715999999999999</v>
      </c>
      <c r="F74" s="8">
        <v>-8.7969999999999988</v>
      </c>
      <c r="G74" s="8">
        <v>-3.8849999999999998</v>
      </c>
      <c r="H74" s="8">
        <v>-1.2</v>
      </c>
      <c r="I74" s="156">
        <v>-2.8290000000000002</v>
      </c>
      <c r="J74" s="156">
        <v>-0.33600000000000002</v>
      </c>
      <c r="K74" s="156">
        <v>-9.1999999999999998E-2</v>
      </c>
      <c r="L74" s="156">
        <v>-9.1999999999999998E-2</v>
      </c>
      <c r="M74" s="8">
        <v>-3.3520000000000003</v>
      </c>
      <c r="N74" s="156">
        <v>0</v>
      </c>
      <c r="O74" s="156">
        <v>0</v>
      </c>
      <c r="P74" s="156">
        <v>0</v>
      </c>
      <c r="Q74" s="156">
        <v>0</v>
      </c>
      <c r="R74" s="8">
        <v>0</v>
      </c>
      <c r="S74" s="156">
        <v>0</v>
      </c>
      <c r="T74" s="156">
        <v>0</v>
      </c>
      <c r="U74" s="156">
        <v>0</v>
      </c>
      <c r="V74" s="156">
        <v>0</v>
      </c>
      <c r="W74" s="8">
        <v>0</v>
      </c>
      <c r="X74" s="156">
        <v>0</v>
      </c>
      <c r="Y74" s="156">
        <v>0.89900000000000002</v>
      </c>
      <c r="Z74" s="157">
        <v>-1.8680000000000001</v>
      </c>
      <c r="AA74" s="157">
        <v>-0.26100000000000001</v>
      </c>
      <c r="AB74" s="8">
        <f>SUM(X74:AA74)</f>
        <v>-1.23</v>
      </c>
      <c r="AC74" s="142"/>
      <c r="AD74" s="142"/>
      <c r="AE74" s="142"/>
      <c r="AF74" s="142"/>
      <c r="AG74" s="85"/>
      <c r="AH74" s="85"/>
      <c r="AI74" s="85"/>
    </row>
    <row r="75" spans="1:35" ht="13">
      <c r="A75" s="3" t="s">
        <v>100</v>
      </c>
      <c r="B75" s="8">
        <f>B72+B73+B74</f>
        <v>-51.259998000000003</v>
      </c>
      <c r="C75" s="8">
        <f>C72+C73+C74</f>
        <v>-89.626997999999986</v>
      </c>
      <c r="D75" s="8">
        <f t="shared" ref="D75:AB75" si="71">D72+D73+D74</f>
        <v>-132.018</v>
      </c>
      <c r="E75" s="8">
        <f t="shared" si="71"/>
        <v>-40.307999000000002</v>
      </c>
      <c r="F75" s="8">
        <f t="shared" si="71"/>
        <v>-32.838000999999998</v>
      </c>
      <c r="G75" s="8">
        <f t="shared" si="71"/>
        <v>-27.835999000000001</v>
      </c>
      <c r="H75" s="8">
        <f t="shared" si="71"/>
        <v>-26.079999000000001</v>
      </c>
      <c r="I75" s="156">
        <f t="shared" si="71"/>
        <v>-0.10499999999999998</v>
      </c>
      <c r="J75" s="156">
        <f t="shared" si="71"/>
        <v>-6.8320000000000007</v>
      </c>
      <c r="K75" s="156">
        <f t="shared" si="71"/>
        <v>-6.25</v>
      </c>
      <c r="L75" s="156">
        <f t="shared" si="71"/>
        <v>5.6360000000000001</v>
      </c>
      <c r="M75" s="8">
        <f t="shared" si="71"/>
        <v>-7.5540000000000003</v>
      </c>
      <c r="N75" s="156">
        <f t="shared" si="71"/>
        <v>-0.69399999999999995</v>
      </c>
      <c r="O75" s="156">
        <f t="shared" si="71"/>
        <v>-14.996</v>
      </c>
      <c r="P75" s="156">
        <f t="shared" si="71"/>
        <v>-15.144</v>
      </c>
      <c r="Q75" s="156">
        <f t="shared" si="71"/>
        <v>-7.0739999999999998</v>
      </c>
      <c r="R75" s="8">
        <f t="shared" si="71"/>
        <v>-37.908999999999999</v>
      </c>
      <c r="S75" s="156">
        <f t="shared" si="71"/>
        <v>-14.576000000000001</v>
      </c>
      <c r="T75" s="156">
        <f t="shared" si="71"/>
        <v>-21.509001000000001</v>
      </c>
      <c r="U75" s="156">
        <f t="shared" si="71"/>
        <v>-28.632999000000002</v>
      </c>
      <c r="V75" s="156">
        <f t="shared" si="71"/>
        <v>-8.3569999999999993</v>
      </c>
      <c r="W75" s="8">
        <f t="shared" si="71"/>
        <v>-73.075996000000004</v>
      </c>
      <c r="X75" s="156">
        <f t="shared" si="71"/>
        <v>-14.89</v>
      </c>
      <c r="Y75" s="156">
        <f t="shared" si="71"/>
        <v>-25.520001000000001</v>
      </c>
      <c r="Z75" s="157">
        <f t="shared" si="71"/>
        <v>-23.370999999999999</v>
      </c>
      <c r="AA75" s="157">
        <f t="shared" si="71"/>
        <v>-11.825999999999999</v>
      </c>
      <c r="AB75" s="8">
        <f t="shared" si="71"/>
        <v>-75.607001000000011</v>
      </c>
      <c r="AC75" s="142">
        <f>AC70*-AC76</f>
        <v>-17.813689153709774</v>
      </c>
      <c r="AD75" s="142">
        <f t="shared" ref="AD75:AF75" ca="1" si="72">AD70*-AD76</f>
        <v>-28.50578760368041</v>
      </c>
      <c r="AE75" s="142">
        <f t="shared" ca="1" si="72"/>
        <v>-31.422543542649979</v>
      </c>
      <c r="AF75" s="142">
        <f t="shared" ca="1" si="72"/>
        <v>-20.379081446732563</v>
      </c>
      <c r="AG75" s="85">
        <f ca="1">AG76*-AG70</f>
        <v>-98.121101746772652</v>
      </c>
      <c r="AH75" s="85">
        <f t="shared" ref="AH75:AI75" ca="1" si="73">AH76*-AH70</f>
        <v>-123.75565200786149</v>
      </c>
      <c r="AI75" s="85">
        <f t="shared" ca="1" si="73"/>
        <v>-158.03740803583528</v>
      </c>
    </row>
    <row r="76" spans="1:35">
      <c r="A76" s="5" t="s">
        <v>135</v>
      </c>
      <c r="B76" s="7">
        <f>-B72/B69</f>
        <v>0.37806819388718432</v>
      </c>
      <c r="C76" s="11">
        <f>-C75/C3</f>
        <v>3.3536235639436113E-2</v>
      </c>
      <c r="D76" s="11">
        <f>-D72/D69</f>
        <v>0.3721992567970539</v>
      </c>
      <c r="E76" s="11">
        <f>-E72/E69</f>
        <v>0.14945118613395081</v>
      </c>
      <c r="F76" s="11">
        <f>-F72/F69</f>
        <v>0.28545628511651139</v>
      </c>
      <c r="G76" s="11">
        <f>-G72/G69</f>
        <v>0.27148057178310947</v>
      </c>
      <c r="H76" s="11">
        <f>-H72/H69</f>
        <v>0.42014960940523177</v>
      </c>
      <c r="I76" s="158">
        <f>I72/I69</f>
        <v>-1.4917853231106244</v>
      </c>
      <c r="J76" s="158">
        <f>J72/-J69</f>
        <v>0.26341187556919332</v>
      </c>
      <c r="K76" s="158">
        <f>K72/-K69</f>
        <v>0.17657347670250897</v>
      </c>
      <c r="L76" s="158">
        <v>-1.160924199432509</v>
      </c>
      <c r="M76" s="7">
        <f>-M72/M69</f>
        <v>7.9619522517441213E-2</v>
      </c>
      <c r="N76" s="158">
        <f>N72/-N69</f>
        <v>3.4305486900642605E-2</v>
      </c>
      <c r="O76" s="158">
        <f>O72/-O69</f>
        <v>0.25480866827280862</v>
      </c>
      <c r="P76" s="158">
        <f>P72/-P69</f>
        <v>0.21898317482165466</v>
      </c>
      <c r="Q76" s="158">
        <f>Q72/-Q69</f>
        <v>0.22187373276899075</v>
      </c>
      <c r="R76" s="7">
        <f>-R72/R69</f>
        <v>0.21046291548382481</v>
      </c>
      <c r="S76" s="158">
        <f>S72/-S69</f>
        <v>0.22051771162222894</v>
      </c>
      <c r="T76" s="158">
        <f>T72/-T69</f>
        <v>0.26309096433579465</v>
      </c>
      <c r="U76" s="158">
        <f>U72/-U69</f>
        <v>0.25481225458590212</v>
      </c>
      <c r="V76" s="158">
        <f>V72/-V69</f>
        <v>0.26300550747442958</v>
      </c>
      <c r="W76" s="7">
        <f>-W72/W69</f>
        <v>0.25026112333202466</v>
      </c>
      <c r="X76" s="158">
        <f>X72/-X69</f>
        <v>0.19226796136563193</v>
      </c>
      <c r="Y76" s="158">
        <f>Y72/-Y69</f>
        <v>0.27862560246364126</v>
      </c>
      <c r="Z76" s="159">
        <f>-Z72/Z78</f>
        <v>0.30811445929874337</v>
      </c>
      <c r="AA76" s="159">
        <f>-AA75/AA70</f>
        <v>0.25510710356580535</v>
      </c>
      <c r="AB76" s="94">
        <f>-AB75/AB70</f>
        <v>0.23311252735303709</v>
      </c>
      <c r="AC76" s="143">
        <v>0.26</v>
      </c>
      <c r="AD76" s="143">
        <v>0.26</v>
      </c>
      <c r="AE76" s="143">
        <v>0.26</v>
      </c>
      <c r="AF76" s="143">
        <v>0.26</v>
      </c>
      <c r="AG76" s="95">
        <v>0.26</v>
      </c>
      <c r="AH76" s="95">
        <v>0.26</v>
      </c>
      <c r="AI76" s="95">
        <v>0.26</v>
      </c>
    </row>
    <row r="77" spans="1:35">
      <c r="B77" s="5"/>
      <c r="I77" s="156"/>
      <c r="J77" s="156"/>
      <c r="K77" s="156"/>
      <c r="L77" s="156"/>
      <c r="M77" s="8"/>
      <c r="N77" s="156"/>
      <c r="O77" s="156"/>
      <c r="P77" s="156"/>
      <c r="Q77" s="156"/>
      <c r="R77" s="8"/>
      <c r="S77" s="156"/>
      <c r="T77" s="156"/>
      <c r="U77" s="156"/>
      <c r="V77" s="156"/>
      <c r="W77" s="8"/>
      <c r="X77" s="156"/>
      <c r="Y77" s="156"/>
      <c r="Z77" s="157"/>
      <c r="AA77" s="157"/>
    </row>
    <row r="78" spans="1:35">
      <c r="A78" s="5" t="s">
        <v>31</v>
      </c>
      <c r="B78" s="8">
        <v>84.324005</v>
      </c>
      <c r="C78" s="8">
        <v>128.73999000000001</v>
      </c>
      <c r="D78" s="8">
        <v>157.21700999999999</v>
      </c>
      <c r="E78" s="8">
        <v>151.33900499999999</v>
      </c>
      <c r="F78" s="8">
        <v>62.907001000000001</v>
      </c>
      <c r="G78" s="8">
        <v>57.215004</v>
      </c>
      <c r="H78" s="8">
        <v>34.336998000000001</v>
      </c>
      <c r="I78" s="156">
        <v>0.89800000000000002</v>
      </c>
      <c r="J78" s="156">
        <v>18.165001</v>
      </c>
      <c r="K78" s="156">
        <v>28.716999000000001</v>
      </c>
      <c r="L78" s="156">
        <v>0.79400000000000004</v>
      </c>
      <c r="M78" s="8">
        <v>48.574001000000003</v>
      </c>
      <c r="N78" s="156">
        <v>19.535999</v>
      </c>
      <c r="O78" s="156">
        <v>43.855998999999997</v>
      </c>
      <c r="P78" s="156">
        <v>54.012000999999998</v>
      </c>
      <c r="Q78" s="156">
        <v>24.809000000000001</v>
      </c>
      <c r="R78" s="8">
        <v>142.212997</v>
      </c>
      <c r="S78" s="156">
        <v>51.522998999999999</v>
      </c>
      <c r="T78" s="156">
        <v>60.245998</v>
      </c>
      <c r="U78" s="156">
        <v>83.736000000000004</v>
      </c>
      <c r="V78" s="156">
        <v>23.417998999999998</v>
      </c>
      <c r="W78" s="8">
        <v>218.92300399999999</v>
      </c>
      <c r="X78" s="156">
        <v>62.554001</v>
      </c>
      <c r="Y78" s="156">
        <v>68.400002000000001</v>
      </c>
      <c r="Z78" s="157">
        <f>Z69+Z72</f>
        <v>69.789000000000001</v>
      </c>
      <c r="AA78" s="157">
        <f>AA69+AA72</f>
        <v>32.669999999999845</v>
      </c>
      <c r="AB78" s="8">
        <f>SUM(X78:AA78)</f>
        <v>233.41300299999983</v>
      </c>
      <c r="AC78" s="142"/>
      <c r="AD78" s="142"/>
      <c r="AE78" s="142"/>
      <c r="AF78" s="142"/>
      <c r="AG78" s="85"/>
      <c r="AH78" s="85"/>
      <c r="AI78" s="85"/>
    </row>
    <row r="79" spans="1:35" ht="13" thickBot="1">
      <c r="A79" s="5"/>
      <c r="B79" s="5"/>
      <c r="C79" s="11">
        <f t="shared" ref="C79:H79" si="74">C78/B78-1</f>
        <v>0.52673002189590035</v>
      </c>
      <c r="D79" s="11">
        <f t="shared" si="74"/>
        <v>0.22119793546667177</v>
      </c>
      <c r="E79" s="11">
        <f t="shared" si="74"/>
        <v>-3.7387843719963954E-2</v>
      </c>
      <c r="F79" s="11">
        <f t="shared" si="74"/>
        <v>-0.58433054981430588</v>
      </c>
      <c r="G79" s="11">
        <f t="shared" si="74"/>
        <v>-9.0482727033832089E-2</v>
      </c>
      <c r="H79" s="11">
        <f t="shared" si="74"/>
        <v>-0.39986025343981446</v>
      </c>
      <c r="I79" s="156"/>
      <c r="J79" s="156"/>
      <c r="K79" s="156"/>
      <c r="L79" s="158">
        <v>-1.1892729439809298</v>
      </c>
      <c r="M79" s="7">
        <f t="shared" ref="M79:Z79" si="75">M78/H78-1</f>
        <v>0.41462573402602065</v>
      </c>
      <c r="N79" s="158">
        <f t="shared" si="75"/>
        <v>20.755010022271716</v>
      </c>
      <c r="O79" s="158">
        <f t="shared" si="75"/>
        <v>1.4143130517856837</v>
      </c>
      <c r="P79" s="158">
        <f t="shared" si="75"/>
        <v>0.88083723511638512</v>
      </c>
      <c r="Q79" s="158">
        <f t="shared" si="75"/>
        <v>30.2455919395466</v>
      </c>
      <c r="R79" s="7">
        <f t="shared" si="75"/>
        <v>1.9277595848034013</v>
      </c>
      <c r="S79" s="158">
        <f t="shared" si="75"/>
        <v>1.6373362836474343</v>
      </c>
      <c r="T79" s="158">
        <f t="shared" si="75"/>
        <v>0.37372307948109906</v>
      </c>
      <c r="U79" s="158">
        <f t="shared" si="75"/>
        <v>0.55032212192990237</v>
      </c>
      <c r="V79" s="158">
        <f t="shared" si="75"/>
        <v>-5.6068402595832234E-2</v>
      </c>
      <c r="W79" s="7">
        <f t="shared" si="75"/>
        <v>0.53940222495979029</v>
      </c>
      <c r="X79" s="158">
        <f t="shared" si="75"/>
        <v>0.21409860089860056</v>
      </c>
      <c r="Y79" s="158">
        <f t="shared" si="75"/>
        <v>0.13534515603841446</v>
      </c>
      <c r="Z79" s="174">
        <f t="shared" si="75"/>
        <v>-0.16655918601318431</v>
      </c>
      <c r="AA79" s="159">
        <f>AA78/V78-1</f>
        <v>0.39508076672135162</v>
      </c>
      <c r="AB79" s="94">
        <f>AB78/W78-1</f>
        <v>6.6187649243109492E-2</v>
      </c>
      <c r="AC79" s="143"/>
      <c r="AD79" s="143"/>
      <c r="AE79" s="143"/>
      <c r="AF79" s="143"/>
      <c r="AG79" s="86"/>
      <c r="AH79" s="86"/>
      <c r="AI79" s="86"/>
    </row>
    <row r="80" spans="1:35" s="53" customFormat="1" ht="13.5" thickBot="1">
      <c r="A80" s="16" t="s">
        <v>143</v>
      </c>
      <c r="B80" s="133">
        <f>B3+B16+B31+B39+'DY-US'!B65+'DY-US'!B54+'DY-US'!B75</f>
        <v>84.324018000000109</v>
      </c>
      <c r="C80" s="134">
        <f>C3+C16+C31+C39+'DY-US'!C65+'DY-US'!C54+'DY-US'!C75</f>
        <v>148.38388699999985</v>
      </c>
      <c r="D80" s="134">
        <f>D3+D16+D31+D39+'DY-US'!D65+'DY-US'!D54+'DY-US'!D75</f>
        <v>136.01698900000022</v>
      </c>
      <c r="E80" s="134">
        <f>E3+E16+E31+E39+'DY-US'!E65+'DY-US'!E54+'DY-US'!E75</f>
        <v>155.71800099999976</v>
      </c>
      <c r="F80" s="134">
        <f>F3+F16+F31+F39+'DY-US'!F65+'DY-US'!F54+'DY-US'!F75</f>
        <v>89.605849000000205</v>
      </c>
      <c r="G80" s="134">
        <f>G3+G16+G31+G39+'DY-US'!G65+'DY-US'!G54+'DY-US'!G75</f>
        <v>68.742908999999869</v>
      </c>
      <c r="H80" s="134">
        <f>H3+H16+H31+H39+'DY-US'!H65+'DY-US'!H54+'DY-US'!H75</f>
        <v>84.04903399999975</v>
      </c>
      <c r="I80" s="179">
        <f>I3+I16+I31+I39+'DY-US'!I65+'DY-US'!I54+'DY-US'!I75</f>
        <v>-1.2059779999999618</v>
      </c>
      <c r="J80" s="179">
        <f>J3+J16+J31+J39+'DY-US'!J65+'DY-US'!J54+'DY-US'!J75</f>
        <v>18.494984000000056</v>
      </c>
      <c r="K80" s="179">
        <f>K3+K16+K31+K39+'DY-US'!K65+'DY-US'!K54+'DY-US'!K75</f>
        <v>28.962030999999982</v>
      </c>
      <c r="L80" s="179">
        <f>L3+L16+L31+L39+'DY-US'!L65+'DY-US'!L54+'DY-US'!L75</f>
        <v>0.7020449999999725</v>
      </c>
      <c r="M80" s="135">
        <f>M3+M16+M31+M39+'DY-US'!M65+'DY-US'!M54+'DY-US'!M75</f>
        <v>46.949089999999821</v>
      </c>
      <c r="N80" s="179">
        <f>N3+N16+N31+N39+'DY-US'!N65+'DY-US'!N54+'DY-US'!N75</f>
        <v>19.536010000000029</v>
      </c>
      <c r="O80" s="179">
        <f>O3+O16+O31+O39+'DY-US'!O65+'DY-US'!O54+'DY-US'!O75</f>
        <v>43.856030000000032</v>
      </c>
      <c r="P80" s="179">
        <f>P3+P16+P31+P39+'DY-US'!P65+'DY-US'!P54+'DY-US'!P75</f>
        <v>54.01200500000008</v>
      </c>
      <c r="Q80" s="179">
        <f>Q3+Q16+Q31+Q39+'DY-US'!Q65+'DY-US'!Q54+'DY-US'!Q75</f>
        <v>24.80898700000003</v>
      </c>
      <c r="R80" s="135">
        <f>R3+R16+R31+R39+'DY-US'!R65+'DY-US'!R54+'DY-US'!R75</f>
        <v>142.21300100000008</v>
      </c>
      <c r="S80" s="179">
        <f>S3+S16+S31+S39+'DY-US'!S65+'DY-US'!S54+'DY-US'!S75</f>
        <v>51.522969000000025</v>
      </c>
      <c r="T80" s="179">
        <f>T3+T16+T31+T39+'DY-US'!T65+'DY-US'!T54+'DY-US'!T75</f>
        <v>60.246034999999978</v>
      </c>
      <c r="U80" s="179">
        <f>U3+U16+U31+U39+'DY-US'!U65+'DY-US'!U54+'DY-US'!U75</f>
        <v>83.735998000000095</v>
      </c>
      <c r="V80" s="179">
        <f>V3+V16+V31+V39+'DY-US'!V65+'DY-US'!V54+'DY-US'!V75</f>
        <v>23.418028000000049</v>
      </c>
      <c r="W80" s="135">
        <f>W3+W16+W31+W39+'DY-US'!W65+'DY-US'!W54+'DY-US'!W75</f>
        <v>218.92327399999996</v>
      </c>
      <c r="X80" s="179">
        <f>X3+X16+X31+X39+'DY-US'!X65+'DY-US'!X54+'DY-US'!X75</f>
        <v>62.553986000000052</v>
      </c>
      <c r="Y80" s="179">
        <f>Y3+Y16+Y31+Y39+'DY-US'!Y65+'DY-US'!Y54+'DY-US'!Y75</f>
        <v>72.49494100000004</v>
      </c>
      <c r="Z80" s="180">
        <f>Z3+Z16+Z31+Z39+'DY-US'!Z65+'DY-US'!Z54+'DY-US'!Z75</f>
        <v>79.150000000000034</v>
      </c>
      <c r="AA80" s="180">
        <f>AA3+AA16+AA31+AA39+'DY-US'!AA65+'DY-US'!AA54+'DY-US'!AA75</f>
        <v>34.530999999999842</v>
      </c>
      <c r="AB80" s="135">
        <f>SUM(X80:AA80)</f>
        <v>248.72992699999998</v>
      </c>
      <c r="AC80" s="152">
        <f>AC70+AC75</f>
        <v>50.70049989902013</v>
      </c>
      <c r="AD80" s="152">
        <f t="shared" ref="AD80:AF80" ca="1" si="76">AD70+AD75</f>
        <v>81.131857025859631</v>
      </c>
      <c r="AE80" s="152">
        <f t="shared" ca="1" si="76"/>
        <v>89.433393159849942</v>
      </c>
      <c r="AF80" s="152">
        <f t="shared" ca="1" si="76"/>
        <v>58.002001040700371</v>
      </c>
      <c r="AG80" s="132">
        <f ca="1">AG3+AG16+AG31+AG39+'DY-US'!AG65+'DY-US'!AG54+'DY-US'!AG75</f>
        <v>279.26775112542987</v>
      </c>
      <c r="AH80" s="132">
        <f ca="1">AH3+AH16+AH31+AH39+'DY-US'!AH65+'DY-US'!AH54+'DY-US'!AH75</f>
        <v>352.22762494545185</v>
      </c>
      <c r="AI80" s="132">
        <f ca="1">AI3+AI16+AI31+AI39+'DY-US'!AI65+'DY-US'!AI54+'DY-US'!AI75</f>
        <v>449.79877671737734</v>
      </c>
    </row>
    <row r="81" spans="1:35" ht="13">
      <c r="A81" s="3"/>
      <c r="B81" s="5"/>
      <c r="C81" s="5"/>
      <c r="D81" s="5"/>
      <c r="E81" s="5"/>
      <c r="F81" s="5"/>
      <c r="G81" s="5"/>
      <c r="H81" s="5"/>
      <c r="I81" s="156"/>
      <c r="J81" s="156"/>
      <c r="K81" s="156"/>
      <c r="L81" s="156"/>
      <c r="M81" s="8"/>
      <c r="N81" s="156"/>
      <c r="O81" s="156"/>
      <c r="P81" s="156"/>
      <c r="Q81" s="156"/>
      <c r="R81" s="8"/>
      <c r="S81" s="156"/>
      <c r="T81" s="156"/>
      <c r="U81" s="156"/>
      <c r="V81" s="156"/>
      <c r="W81" s="8"/>
      <c r="X81" s="156"/>
      <c r="Y81" s="156"/>
      <c r="Z81" s="157"/>
      <c r="AA81" s="157"/>
      <c r="AG81" s="96"/>
    </row>
    <row r="82" spans="1:35" ht="13">
      <c r="A82" s="3"/>
      <c r="B82" s="5"/>
      <c r="C82" s="5"/>
      <c r="D82" s="5"/>
      <c r="E82" s="5"/>
      <c r="F82" s="5"/>
      <c r="G82" s="5"/>
      <c r="H82" s="5"/>
      <c r="I82" s="156"/>
      <c r="J82" s="156"/>
      <c r="K82" s="156"/>
      <c r="L82" s="156"/>
      <c r="M82" s="8"/>
      <c r="N82" s="156"/>
      <c r="O82" s="156"/>
      <c r="P82" s="156"/>
      <c r="Q82" s="156"/>
      <c r="R82" s="8"/>
      <c r="S82" s="156"/>
      <c r="T82" s="156"/>
      <c r="U82" s="156"/>
      <c r="V82" s="156"/>
      <c r="W82" s="8"/>
      <c r="X82" s="156"/>
      <c r="Y82" s="156"/>
      <c r="Z82" s="157"/>
      <c r="AA82" s="157"/>
    </row>
    <row r="83" spans="1:35" ht="13" thickBot="1">
      <c r="A83" s="5" t="s">
        <v>32</v>
      </c>
      <c r="B83" s="5"/>
      <c r="C83" s="5"/>
      <c r="D83" s="5"/>
      <c r="E83" s="5"/>
      <c r="F83" s="5"/>
      <c r="G83" s="5"/>
      <c r="H83" s="5"/>
      <c r="I83" s="156"/>
      <c r="J83" s="156"/>
      <c r="K83" s="156"/>
      <c r="L83" s="156"/>
      <c r="M83" s="8"/>
      <c r="N83" s="156"/>
      <c r="O83" s="156"/>
      <c r="P83" s="156"/>
      <c r="Q83" s="156"/>
      <c r="R83" s="8"/>
      <c r="S83" s="156"/>
      <c r="T83" s="156"/>
      <c r="U83" s="156"/>
      <c r="V83" s="156"/>
      <c r="W83" s="8"/>
      <c r="X83" s="156"/>
      <c r="Y83" s="156"/>
      <c r="Z83" s="157"/>
      <c r="AA83" s="157"/>
    </row>
    <row r="84" spans="1:35" s="53" customFormat="1" ht="13.5" thickBot="1">
      <c r="A84" s="16" t="s">
        <v>149</v>
      </c>
      <c r="B84" s="21">
        <f>B80/B87</f>
        <v>2.4074219635039462</v>
      </c>
      <c r="C84" s="21">
        <f t="shared" ref="C84:AI84" si="77">C80/C87</f>
        <v>4.480763855103775</v>
      </c>
      <c r="D84" s="21">
        <f t="shared" si="77"/>
        <v>4.2525599088965391</v>
      </c>
      <c r="E84" s="21">
        <f t="shared" si="77"/>
        <v>4.8781919995433691</v>
      </c>
      <c r="F84" s="21">
        <f t="shared" si="77"/>
        <v>2.8010434018352202</v>
      </c>
      <c r="G84" s="21">
        <f t="shared" si="77"/>
        <v>2.1602470647384528</v>
      </c>
      <c r="H84" s="21">
        <f t="shared" si="77"/>
        <v>2.6191188964635521</v>
      </c>
      <c r="I84" s="181">
        <f t="shared" si="77"/>
        <v>-3.8530304685378887E-2</v>
      </c>
      <c r="J84" s="181">
        <f t="shared" si="77"/>
        <v>0.59907623304296354</v>
      </c>
      <c r="K84" s="181">
        <f t="shared" si="77"/>
        <v>0.94601695668741614</v>
      </c>
      <c r="L84" s="181">
        <f t="shared" si="77"/>
        <v>2.2950090088039419E-2</v>
      </c>
      <c r="M84" s="21">
        <f t="shared" si="77"/>
        <v>1.5221361466455949</v>
      </c>
      <c r="N84" s="181">
        <f t="shared" si="77"/>
        <v>0.64861538481969949</v>
      </c>
      <c r="O84" s="181">
        <f t="shared" si="77"/>
        <v>1.4646298609424144</v>
      </c>
      <c r="P84" s="181">
        <f t="shared" si="77"/>
        <v>1.8016735895597702</v>
      </c>
      <c r="Q84" s="181">
        <f t="shared" si="77"/>
        <v>0.82794342736253612</v>
      </c>
      <c r="R84" s="21">
        <f t="shared" si="77"/>
        <v>4.7409719410791755</v>
      </c>
      <c r="S84" s="181">
        <f t="shared" si="77"/>
        <v>1.7299890797374593</v>
      </c>
      <c r="T84" s="181">
        <f t="shared" si="77"/>
        <v>2.0345865669206722</v>
      </c>
      <c r="U84" s="181">
        <f t="shared" si="77"/>
        <v>2.8204084593932741</v>
      </c>
      <c r="V84" s="181">
        <f t="shared" si="77"/>
        <v>0.78813542922316548</v>
      </c>
      <c r="W84" s="21">
        <f t="shared" si="77"/>
        <v>7.3714203210102491</v>
      </c>
      <c r="X84" s="181">
        <f t="shared" si="77"/>
        <v>2.1167638093879395</v>
      </c>
      <c r="Y84" s="181">
        <f t="shared" si="77"/>
        <v>2.4628073492310221</v>
      </c>
      <c r="Z84" s="182">
        <f t="shared" si="77"/>
        <v>2.6847797546101138</v>
      </c>
      <c r="AA84" s="182">
        <f t="shared" si="77"/>
        <v>1.1721886422928365</v>
      </c>
      <c r="AB84" s="21">
        <f t="shared" si="77"/>
        <v>8.4367296983351814</v>
      </c>
      <c r="AC84" s="153">
        <f>AC80/AC87</f>
        <v>1.7245067992863992</v>
      </c>
      <c r="AD84" s="153">
        <f t="shared" ref="AD84:AF84" ca="1" si="78">AD80/AD87</f>
        <v>2.7742544118275272</v>
      </c>
      <c r="AE84" s="153">
        <f t="shared" ca="1" si="78"/>
        <v>3.0519054102460839</v>
      </c>
      <c r="AF84" s="153">
        <f t="shared" ca="1" si="78"/>
        <v>1.9818165867127835</v>
      </c>
      <c r="AG84" s="132">
        <f t="shared" ca="1" si="77"/>
        <v>9.5300404028209424</v>
      </c>
      <c r="AH84" s="132">
        <f t="shared" ca="1" si="77"/>
        <v>12.080204538106731</v>
      </c>
      <c r="AI84" s="132">
        <f t="shared" ca="1" si="77"/>
        <v>15.426561799568129</v>
      </c>
    </row>
    <row r="85" spans="1:35">
      <c r="A85" s="5"/>
      <c r="B85" s="8"/>
      <c r="C85" s="8"/>
      <c r="D85" s="8"/>
      <c r="E85" s="8"/>
      <c r="F85" s="8"/>
      <c r="G85" s="8"/>
      <c r="H85" s="94">
        <f>H84/G84-1</f>
        <v>0.21241636626440985</v>
      </c>
      <c r="I85" s="156"/>
      <c r="J85" s="156"/>
      <c r="K85" s="156"/>
      <c r="L85" s="156"/>
      <c r="M85" s="94">
        <f>M84/H84-1</f>
        <v>-0.418836560378817</v>
      </c>
      <c r="N85" s="156"/>
      <c r="O85" s="156"/>
      <c r="P85" s="156"/>
      <c r="Q85" s="156"/>
      <c r="R85" s="94">
        <f>R84/M84-1</f>
        <v>2.1146832374535514</v>
      </c>
      <c r="S85" s="156"/>
      <c r="T85" s="156"/>
      <c r="U85" s="156"/>
      <c r="V85" s="156"/>
      <c r="W85" s="8"/>
      <c r="X85" s="156"/>
      <c r="Y85" s="156"/>
      <c r="Z85" s="157"/>
      <c r="AA85" s="157"/>
      <c r="AB85" s="94">
        <f>AB84/W84-1</f>
        <v>0.14451887572989897</v>
      </c>
      <c r="AG85" s="86">
        <f ca="1">AG84/AB84-1</f>
        <v>0.12958939584155504</v>
      </c>
      <c r="AH85" s="86">
        <f ca="1">AH84/AG84-1</f>
        <v>0.26759216409312669</v>
      </c>
      <c r="AI85" s="86">
        <f ca="1">AI84/AH84-1</f>
        <v>0.27701163924049377</v>
      </c>
    </row>
    <row r="86" spans="1:35">
      <c r="A86" s="5" t="s">
        <v>34</v>
      </c>
      <c r="B86" s="5"/>
      <c r="C86" s="5"/>
      <c r="D86" s="5"/>
      <c r="E86" s="5"/>
      <c r="F86" s="5"/>
      <c r="G86" s="5"/>
      <c r="H86" s="5"/>
      <c r="I86" s="156"/>
      <c r="J86" s="156"/>
      <c r="K86" s="156"/>
      <c r="L86" s="156"/>
      <c r="M86" s="8"/>
      <c r="N86" s="156"/>
      <c r="O86" s="156"/>
      <c r="P86" s="156"/>
      <c r="Q86" s="156"/>
      <c r="R86" s="8"/>
      <c r="S86" s="156"/>
      <c r="T86" s="156"/>
      <c r="U86" s="156"/>
      <c r="V86" s="156"/>
      <c r="W86" s="8"/>
      <c r="X86" s="156"/>
      <c r="Y86" s="156"/>
      <c r="Z86" s="157"/>
      <c r="AA86" s="157"/>
    </row>
    <row r="87" spans="1:35">
      <c r="A87" s="5" t="s">
        <v>33</v>
      </c>
      <c r="B87" s="8">
        <v>35.026688</v>
      </c>
      <c r="C87" s="8">
        <v>33.115757000000002</v>
      </c>
      <c r="D87" s="8">
        <v>31.984732000000001</v>
      </c>
      <c r="E87" s="8">
        <v>31.921253</v>
      </c>
      <c r="F87" s="8">
        <v>31.990168000000001</v>
      </c>
      <c r="G87" s="8">
        <v>31.821781000000001</v>
      </c>
      <c r="H87" s="8">
        <v>32.090575999999999</v>
      </c>
      <c r="I87" s="156">
        <v>31.299467</v>
      </c>
      <c r="J87" s="156">
        <v>30.872505</v>
      </c>
      <c r="K87" s="156">
        <v>30.614706000000002</v>
      </c>
      <c r="L87" s="156">
        <v>30.590076</v>
      </c>
      <c r="M87" s="8">
        <v>30.844211999999999</v>
      </c>
      <c r="N87" s="156">
        <v>30.11956</v>
      </c>
      <c r="O87" s="156">
        <v>29.943422000000002</v>
      </c>
      <c r="P87" s="156">
        <v>29.978795999999999</v>
      </c>
      <c r="Q87" s="156">
        <v>29.964592</v>
      </c>
      <c r="R87" s="8">
        <v>29.996592</v>
      </c>
      <c r="S87" s="156">
        <v>29.782250999999999</v>
      </c>
      <c r="T87" s="156">
        <v>29.610946999999999</v>
      </c>
      <c r="U87" s="156">
        <v>29.689316000000002</v>
      </c>
      <c r="V87" s="156">
        <v>29.713203</v>
      </c>
      <c r="W87" s="8">
        <v>29.698927000000001</v>
      </c>
      <c r="X87" s="156">
        <v>29.551708000000001</v>
      </c>
      <c r="Y87" s="156">
        <v>29.435896</v>
      </c>
      <c r="Z87" s="157">
        <v>29.481003000000001</v>
      </c>
      <c r="AA87" s="157">
        <v>29.458569000000001</v>
      </c>
      <c r="AB87" s="8">
        <f>AVERAGE(X87:AA87)</f>
        <v>29.481794000000001</v>
      </c>
      <c r="AC87" s="142">
        <v>29.4</v>
      </c>
      <c r="AD87" s="142">
        <f>Y87*(1+AD88)</f>
        <v>29.244562676000001</v>
      </c>
      <c r="AE87" s="142">
        <f t="shared" ref="AE87:AF87" si="79">Z87*(1+AE88)</f>
        <v>29.304116982</v>
      </c>
      <c r="AF87" s="142">
        <f t="shared" si="79"/>
        <v>29.267088301500003</v>
      </c>
      <c r="AG87" s="85">
        <f>AVERAGE(AC87:AF87)</f>
        <v>29.303941989875</v>
      </c>
      <c r="AH87" s="85">
        <f>AG87*(1+AH88)</f>
        <v>29.157422279925626</v>
      </c>
      <c r="AI87" s="85">
        <f>AH87*(1+AI88)</f>
        <v>29.157422279925626</v>
      </c>
    </row>
    <row r="88" spans="1:35">
      <c r="A88" s="5"/>
      <c r="B88" s="5"/>
      <c r="C88" s="97">
        <f t="shared" ref="C88:H88" si="80">C87/B87-1</f>
        <v>-5.4556428515308064E-2</v>
      </c>
      <c r="D88" s="97">
        <f t="shared" si="80"/>
        <v>-3.4153680980326118E-2</v>
      </c>
      <c r="E88" s="97">
        <f t="shared" si="80"/>
        <v>-1.9846656836143284E-3</v>
      </c>
      <c r="F88" s="97">
        <f t="shared" si="80"/>
        <v>2.1589064815219494E-3</v>
      </c>
      <c r="G88" s="97">
        <f t="shared" si="80"/>
        <v>-5.263711025212503E-3</v>
      </c>
      <c r="H88" s="97">
        <f t="shared" si="80"/>
        <v>8.4468873693774871E-3</v>
      </c>
      <c r="M88" s="94">
        <f>M87/H87-1</f>
        <v>-3.8838941376433955E-2</v>
      </c>
      <c r="R88" s="94">
        <f>R87/M87-1</f>
        <v>-2.7480682599380413E-2</v>
      </c>
      <c r="W88" s="94">
        <f>W87/R87-1</f>
        <v>-9.9232939528596242E-3</v>
      </c>
      <c r="X88" s="183">
        <f t="shared" ref="X88:Y88" si="81">X87/S87-1</f>
        <v>-7.7409528245530046E-3</v>
      </c>
      <c r="Y88" s="183">
        <f t="shared" si="81"/>
        <v>-5.9116988051749475E-3</v>
      </c>
      <c r="Z88" s="183">
        <f>Z87/U87-1</f>
        <v>-7.0164297486678961E-3</v>
      </c>
      <c r="AA88" s="183">
        <f>AA87/V87-1</f>
        <v>-8.5697257209194078E-3</v>
      </c>
      <c r="AB88" s="94">
        <f>AB87/W87-1</f>
        <v>-7.3111395573315363E-3</v>
      </c>
      <c r="AC88" s="143">
        <f>AC87/X87-1</f>
        <v>-5.1336457439279393E-3</v>
      </c>
      <c r="AD88" s="143">
        <v>-6.4999999999999997E-3</v>
      </c>
      <c r="AE88" s="143">
        <v>-6.0000000000000001E-3</v>
      </c>
      <c r="AF88" s="143">
        <v>-6.4999999999999997E-3</v>
      </c>
      <c r="AG88" s="86">
        <f>AG87/AB87-1</f>
        <v>-6.0326047365028002E-3</v>
      </c>
      <c r="AH88" s="86">
        <v>-5.0000000000000001E-3</v>
      </c>
      <c r="AI88" s="86">
        <v>0</v>
      </c>
    </row>
    <row r="89" spans="1:35">
      <c r="C89" s="68">
        <f>C69+C72</f>
        <v>128.73999800000001</v>
      </c>
      <c r="W89" s="8"/>
      <c r="AG89"/>
    </row>
    <row r="91" spans="1:35" s="2" customFormat="1" ht="13">
      <c r="A91" s="81" t="s">
        <v>159</v>
      </c>
      <c r="AB91" s="197"/>
      <c r="AC91" s="198"/>
      <c r="AD91" s="198"/>
      <c r="AE91" s="198"/>
      <c r="AF91" s="198"/>
      <c r="AG91" s="187"/>
      <c r="AH91" s="187"/>
      <c r="AI91" s="187"/>
    </row>
    <row r="92" spans="1:35" ht="13">
      <c r="A92" s="3" t="s">
        <v>160</v>
      </c>
      <c r="B92" s="206"/>
      <c r="D92" s="208">
        <v>1840.9559999999999</v>
      </c>
      <c r="E92" s="208">
        <v>1840.9559999999999</v>
      </c>
      <c r="F92" s="208">
        <v>2097.5030000000002</v>
      </c>
      <c r="G92" s="208">
        <v>2217.6309999999999</v>
      </c>
      <c r="H92" s="208">
        <v>1944.165</v>
      </c>
      <c r="I92" s="209">
        <v>2263.0169999999998</v>
      </c>
      <c r="J92" s="209">
        <v>2241.85</v>
      </c>
      <c r="K92" s="209">
        <v>2204.6950000000002</v>
      </c>
      <c r="L92" s="209">
        <v>2118.2240000000002</v>
      </c>
      <c r="M92" s="208">
        <v>2118.2240000000002</v>
      </c>
      <c r="N92" s="209">
        <v>2132.1120000000001</v>
      </c>
      <c r="O92" s="209">
        <v>2206.37</v>
      </c>
      <c r="P92" s="209">
        <v>2305.2959999999998</v>
      </c>
      <c r="Q92" s="209">
        <v>2313.2539999999999</v>
      </c>
      <c r="R92" s="208">
        <v>2313.2539999999999</v>
      </c>
      <c r="S92" s="209">
        <v>2311.7179999999998</v>
      </c>
      <c r="T92" s="209">
        <v>2395.6010000000001</v>
      </c>
      <c r="U92" s="209">
        <v>2664.165</v>
      </c>
      <c r="V92" s="209">
        <v>2516.8850000000002</v>
      </c>
      <c r="W92" s="208">
        <v>2516.8850000000002</v>
      </c>
      <c r="X92" s="209">
        <v>2611.6080000000002</v>
      </c>
      <c r="Y92" s="209">
        <v>2779.395</v>
      </c>
      <c r="Z92" s="209">
        <v>3114.6950000000002</v>
      </c>
      <c r="AA92" s="209">
        <v>2945.3670000000002</v>
      </c>
      <c r="AB92" s="208">
        <v>2945.3670000000002</v>
      </c>
    </row>
    <row r="93" spans="1:35">
      <c r="A93" s="199" t="s">
        <v>161</v>
      </c>
      <c r="B93" s="206"/>
      <c r="D93" s="208">
        <v>904.78599999999994</v>
      </c>
      <c r="E93" s="208">
        <v>904.78599999999994</v>
      </c>
      <c r="F93" s="208">
        <v>1096.44</v>
      </c>
      <c r="G93" s="208">
        <v>1258.2929999999999</v>
      </c>
      <c r="H93" s="208">
        <v>1168.6300000000001</v>
      </c>
      <c r="I93" s="209">
        <v>1498.05</v>
      </c>
      <c r="J93" s="209">
        <v>1477.7080000000001</v>
      </c>
      <c r="K93" s="209">
        <v>1449.0029999999999</v>
      </c>
      <c r="L93" s="209">
        <v>1356.09</v>
      </c>
      <c r="M93" s="208">
        <v>1356.09</v>
      </c>
      <c r="N93" s="209">
        <v>1369.951</v>
      </c>
      <c r="O93" s="209">
        <v>1433.8030000000001</v>
      </c>
      <c r="P93" s="209">
        <v>1513.018</v>
      </c>
      <c r="Q93" s="209">
        <v>1492.68</v>
      </c>
      <c r="R93" s="208">
        <v>1492.68</v>
      </c>
      <c r="S93" s="209">
        <v>1483.845</v>
      </c>
      <c r="T93" s="209">
        <v>1555.2470000000001</v>
      </c>
      <c r="U93" s="209">
        <v>1708.729</v>
      </c>
      <c r="V93" s="209">
        <v>1550.0360000000001</v>
      </c>
      <c r="W93" s="208">
        <v>1550.0360000000001</v>
      </c>
      <c r="X93" s="209">
        <v>1626.8209999999999</v>
      </c>
      <c r="Y93" s="209">
        <v>1760.665</v>
      </c>
      <c r="Z93" s="209">
        <v>1896.819</v>
      </c>
      <c r="AA93" s="209">
        <v>1694.63</v>
      </c>
      <c r="AB93" s="208">
        <v>1694.63</v>
      </c>
    </row>
    <row r="94" spans="1:35">
      <c r="A94" s="200" t="s">
        <v>162</v>
      </c>
      <c r="B94" s="206"/>
      <c r="D94" s="208">
        <v>84.028999999999996</v>
      </c>
      <c r="E94" s="208">
        <v>84.028999999999996</v>
      </c>
      <c r="F94" s="208">
        <v>128.34200000000001</v>
      </c>
      <c r="G94" s="208">
        <v>54.56</v>
      </c>
      <c r="H94" s="208">
        <v>11.77</v>
      </c>
      <c r="I94" s="209">
        <v>330.61500000000001</v>
      </c>
      <c r="J94" s="209">
        <v>261.947</v>
      </c>
      <c r="K94" s="209">
        <v>263.70100000000002</v>
      </c>
      <c r="L94" s="209">
        <v>310.75700000000001</v>
      </c>
      <c r="M94" s="208">
        <v>310.75700000000001</v>
      </c>
      <c r="N94" s="209">
        <v>185.56800000000001</v>
      </c>
      <c r="O94" s="209">
        <v>120.27800000000001</v>
      </c>
      <c r="P94" s="209">
        <v>65.284999999999997</v>
      </c>
      <c r="Q94" s="209">
        <v>224.18600000000001</v>
      </c>
      <c r="R94" s="208">
        <v>224.18600000000001</v>
      </c>
      <c r="S94" s="209">
        <v>71.397000000000006</v>
      </c>
      <c r="T94" s="209">
        <v>83.376999999999995</v>
      </c>
      <c r="U94" s="209">
        <v>15.664999999999999</v>
      </c>
      <c r="V94" s="209">
        <v>101.086</v>
      </c>
      <c r="W94" s="208">
        <v>101.086</v>
      </c>
      <c r="X94" s="209">
        <v>26.138999999999999</v>
      </c>
      <c r="Y94" s="209">
        <v>19.564</v>
      </c>
      <c r="Z94" s="209">
        <v>15.269</v>
      </c>
      <c r="AA94" s="209">
        <v>92.67</v>
      </c>
      <c r="AB94" s="208">
        <v>92.67</v>
      </c>
    </row>
    <row r="95" spans="1:35">
      <c r="A95" s="200" t="s">
        <v>163</v>
      </c>
      <c r="B95" s="206"/>
      <c r="D95" s="208">
        <v>318.68400000000003</v>
      </c>
      <c r="E95" s="208">
        <v>318.68400000000003</v>
      </c>
      <c r="F95" s="208">
        <v>625.25800000000004</v>
      </c>
      <c r="G95" s="208">
        <v>817.245</v>
      </c>
      <c r="H95" s="208">
        <v>858.12300000000005</v>
      </c>
      <c r="I95" s="209">
        <v>867.54499999999996</v>
      </c>
      <c r="J95" s="209">
        <v>929.12</v>
      </c>
      <c r="K95" s="209">
        <v>959.74099999999999</v>
      </c>
      <c r="L95" s="209">
        <v>895.89800000000002</v>
      </c>
      <c r="M95" s="208">
        <v>895.89800000000002</v>
      </c>
      <c r="N95" s="209">
        <v>994.95100000000002</v>
      </c>
      <c r="O95" s="209">
        <v>1118.595</v>
      </c>
      <c r="P95" s="209">
        <v>1244.482</v>
      </c>
      <c r="Q95" s="209">
        <v>1067.0129999999999</v>
      </c>
      <c r="R95" s="208">
        <v>1067.0129999999999</v>
      </c>
      <c r="S95" s="209">
        <v>1184.8710000000001</v>
      </c>
      <c r="T95" s="209">
        <v>1214.45</v>
      </c>
      <c r="U95" s="209">
        <v>1461.17</v>
      </c>
      <c r="V95" s="209">
        <v>1243.2560000000001</v>
      </c>
      <c r="W95" s="208">
        <v>1243.2560000000001</v>
      </c>
      <c r="X95" s="209">
        <v>1372.8040000000001</v>
      </c>
      <c r="Y95" s="209">
        <v>1507.4749999999999</v>
      </c>
      <c r="Z95" s="209">
        <v>1661.2929999999999</v>
      </c>
      <c r="AA95" s="209">
        <v>1373.7380000000001</v>
      </c>
      <c r="AB95" s="208">
        <v>1373.7380000000001</v>
      </c>
    </row>
    <row r="96" spans="1:35">
      <c r="A96" s="200" t="s">
        <v>164</v>
      </c>
      <c r="B96" s="206"/>
      <c r="D96" s="208">
        <v>369.47199999999998</v>
      </c>
      <c r="E96" s="208">
        <v>369.47199999999998</v>
      </c>
      <c r="F96" s="208">
        <v>215.84899999999999</v>
      </c>
      <c r="G96" s="208">
        <v>253.005</v>
      </c>
      <c r="H96" s="208">
        <v>197.11</v>
      </c>
      <c r="I96" s="209">
        <v>177.21199999999999</v>
      </c>
      <c r="J96" s="209">
        <v>163.691</v>
      </c>
      <c r="K96" s="209">
        <v>110.685</v>
      </c>
      <c r="L96" s="209">
        <v>24.539000000000001</v>
      </c>
      <c r="M96" s="208">
        <v>24.539000000000001</v>
      </c>
      <c r="N96" s="209">
        <v>33.646000000000001</v>
      </c>
      <c r="O96" s="209">
        <v>45.715000000000003</v>
      </c>
      <c r="P96" s="209">
        <v>53.319000000000003</v>
      </c>
      <c r="Q96" s="209">
        <v>43.932000000000002</v>
      </c>
      <c r="R96" s="208">
        <v>43.932000000000002</v>
      </c>
      <c r="S96" s="209">
        <v>56.616999999999997</v>
      </c>
      <c r="T96" s="209">
        <v>77.254000000000005</v>
      </c>
      <c r="U96" s="209">
        <v>70.450999999999993</v>
      </c>
      <c r="V96" s="209">
        <v>52.210999999999999</v>
      </c>
      <c r="W96" s="208">
        <v>52.210999999999999</v>
      </c>
      <c r="X96" s="209">
        <v>68.459999999999994</v>
      </c>
      <c r="Y96" s="209">
        <v>74.228999999999999</v>
      </c>
      <c r="Z96" s="209">
        <v>60.963000000000001</v>
      </c>
      <c r="AA96" s="209">
        <v>63.375</v>
      </c>
      <c r="AB96" s="208">
        <v>63.375</v>
      </c>
    </row>
    <row r="97" spans="1:28">
      <c r="A97" s="200" t="s">
        <v>165</v>
      </c>
      <c r="B97" s="206"/>
      <c r="D97" s="208">
        <v>79.039000000000001</v>
      </c>
      <c r="E97" s="208">
        <v>79.039000000000001</v>
      </c>
      <c r="F97" s="208">
        <v>94.385000000000005</v>
      </c>
      <c r="G97" s="208">
        <v>98.323999999999998</v>
      </c>
      <c r="H97" s="208">
        <v>70.849000000000004</v>
      </c>
      <c r="I97" s="209">
        <v>71.058999999999997</v>
      </c>
      <c r="J97" s="209">
        <v>69.685000000000002</v>
      </c>
      <c r="K97" s="209">
        <v>69.876000000000005</v>
      </c>
      <c r="L97" s="209">
        <v>81.290999999999997</v>
      </c>
      <c r="M97" s="208">
        <v>81.290999999999997</v>
      </c>
      <c r="N97" s="209">
        <v>94.066999999999993</v>
      </c>
      <c r="O97" s="209">
        <v>98.882999999999996</v>
      </c>
      <c r="P97" s="209">
        <v>107.13500000000001</v>
      </c>
      <c r="Q97" s="209">
        <v>114.97199999999999</v>
      </c>
      <c r="R97" s="208">
        <v>114.97199999999999</v>
      </c>
      <c r="S97" s="209">
        <v>115.748</v>
      </c>
      <c r="T97" s="209">
        <v>117.22499999999999</v>
      </c>
      <c r="U97" s="209">
        <v>114.01600000000001</v>
      </c>
      <c r="V97" s="209">
        <v>108.565</v>
      </c>
      <c r="W97" s="208">
        <v>108.565</v>
      </c>
      <c r="X97" s="209">
        <v>103.952</v>
      </c>
      <c r="Y97" s="209">
        <v>101.248</v>
      </c>
      <c r="Z97" s="209">
        <v>115.973</v>
      </c>
      <c r="AA97" s="209">
        <v>127.255</v>
      </c>
      <c r="AB97" s="208">
        <v>127.255</v>
      </c>
    </row>
    <row r="98" spans="1:28">
      <c r="A98" s="200" t="s">
        <v>166</v>
      </c>
      <c r="B98" s="206"/>
      <c r="D98" s="5"/>
      <c r="E98" s="5"/>
      <c r="F98" s="5"/>
      <c r="G98" s="5"/>
      <c r="H98" s="5"/>
      <c r="M98" s="5"/>
      <c r="R98" s="5"/>
      <c r="W98" s="5"/>
      <c r="AB98" s="5"/>
    </row>
    <row r="99" spans="1:28">
      <c r="A99" s="201" t="s">
        <v>167</v>
      </c>
      <c r="B99" s="206"/>
      <c r="D99" s="210">
        <v>53.561999999999998</v>
      </c>
      <c r="E99" s="210">
        <v>53.561999999999998</v>
      </c>
      <c r="F99" s="210">
        <v>32.606000000000002</v>
      </c>
      <c r="G99" s="210">
        <v>35.158999999999999</v>
      </c>
      <c r="H99" s="210">
        <v>30.777999999999999</v>
      </c>
      <c r="I99" s="209">
        <v>51.619</v>
      </c>
      <c r="J99" s="209">
        <v>53.265000000000001</v>
      </c>
      <c r="K99" s="209">
        <v>45</v>
      </c>
      <c r="L99" s="209">
        <v>43.604999999999997</v>
      </c>
      <c r="M99" s="210">
        <v>43.604999999999997</v>
      </c>
      <c r="N99" s="209">
        <v>61.719000000000001</v>
      </c>
      <c r="O99" s="209">
        <v>50.332000000000001</v>
      </c>
      <c r="P99" s="209">
        <v>42.796999999999997</v>
      </c>
      <c r="Q99" s="209">
        <v>42.576999999999998</v>
      </c>
      <c r="R99" s="210">
        <v>42.576999999999998</v>
      </c>
      <c r="S99" s="209">
        <v>55.212000000000003</v>
      </c>
      <c r="T99" s="209">
        <v>62.941000000000003</v>
      </c>
      <c r="U99" s="209">
        <v>47.427</v>
      </c>
      <c r="V99" s="209">
        <v>44.917999999999999</v>
      </c>
      <c r="W99" s="210">
        <v>44.917999999999999</v>
      </c>
      <c r="X99" s="209">
        <v>55.466000000000001</v>
      </c>
      <c r="Y99" s="209">
        <v>58.149000000000001</v>
      </c>
      <c r="Z99" s="209">
        <v>43.320999999999998</v>
      </c>
      <c r="AA99" s="209">
        <v>37.591999999999999</v>
      </c>
      <c r="AB99" s="210">
        <v>37.591999999999999</v>
      </c>
    </row>
    <row r="100" spans="1:28">
      <c r="A100" s="202" t="s">
        <v>168</v>
      </c>
      <c r="B100" s="5"/>
      <c r="D100" s="208">
        <v>13.852</v>
      </c>
      <c r="E100" s="208">
        <v>13.852</v>
      </c>
      <c r="F100" s="208">
        <v>3.4609999999999999</v>
      </c>
      <c r="G100" s="208">
        <v>3.1680000000000001</v>
      </c>
      <c r="H100" s="208">
        <v>1.706</v>
      </c>
      <c r="I100" s="209">
        <v>3.6070000000000002</v>
      </c>
      <c r="J100" s="209">
        <v>9.7089999999999996</v>
      </c>
      <c r="K100" s="209">
        <v>7.5019999999999998</v>
      </c>
      <c r="L100" s="209">
        <v>12.728999999999999</v>
      </c>
      <c r="M100" s="208">
        <v>12.728999999999999</v>
      </c>
      <c r="N100" s="209">
        <v>14.537000000000001</v>
      </c>
      <c r="O100" s="209">
        <v>6.0359999999999996</v>
      </c>
      <c r="P100" s="209">
        <v>0</v>
      </c>
      <c r="Q100" s="209">
        <v>3.9289999999999998</v>
      </c>
      <c r="R100" s="208">
        <v>3.9289999999999998</v>
      </c>
      <c r="S100" s="209">
        <v>0.76500000000000001</v>
      </c>
      <c r="T100" s="209">
        <v>10.659000000000001</v>
      </c>
      <c r="U100" s="209">
        <v>2.3460000000000001</v>
      </c>
      <c r="V100" s="209">
        <v>2.665</v>
      </c>
      <c r="W100" s="208">
        <v>2.665</v>
      </c>
      <c r="X100" s="209">
        <v>0</v>
      </c>
      <c r="Y100" s="209">
        <v>5.8259999999999996</v>
      </c>
      <c r="Z100" s="209">
        <v>0</v>
      </c>
      <c r="AA100" s="209">
        <v>2.9630000000000001</v>
      </c>
      <c r="AB100" s="208">
        <v>2.9630000000000001</v>
      </c>
    </row>
    <row r="101" spans="1:28">
      <c r="A101" s="203" t="s">
        <v>169</v>
      </c>
      <c r="B101" s="5"/>
      <c r="D101" s="208">
        <v>39.71</v>
      </c>
      <c r="E101" s="208">
        <v>39.71</v>
      </c>
      <c r="F101" s="208">
        <v>29.145</v>
      </c>
      <c r="G101" s="208">
        <v>31.991</v>
      </c>
      <c r="H101" s="208">
        <v>29.071999999999999</v>
      </c>
      <c r="I101" s="209">
        <v>48.012</v>
      </c>
      <c r="J101" s="209">
        <v>43.555999999999997</v>
      </c>
      <c r="K101" s="209">
        <v>37.497999999999998</v>
      </c>
      <c r="L101" s="209">
        <v>30.876000000000001</v>
      </c>
      <c r="M101" s="208">
        <v>30.876000000000001</v>
      </c>
      <c r="N101" s="209">
        <v>47.182000000000002</v>
      </c>
      <c r="O101" s="209">
        <v>44.295999999999999</v>
      </c>
      <c r="P101" s="209">
        <v>42.796999999999997</v>
      </c>
      <c r="Q101" s="209">
        <v>38.648000000000003</v>
      </c>
      <c r="R101" s="208">
        <v>38.648000000000003</v>
      </c>
      <c r="S101" s="209">
        <v>54.447000000000003</v>
      </c>
      <c r="T101" s="209">
        <v>52.281999999999996</v>
      </c>
      <c r="U101" s="209">
        <v>45.081000000000003</v>
      </c>
      <c r="V101" s="209">
        <v>42.253</v>
      </c>
      <c r="W101" s="208">
        <v>42.253</v>
      </c>
      <c r="X101" s="209">
        <v>55.466000000000001</v>
      </c>
      <c r="Y101" s="209">
        <v>52.323</v>
      </c>
      <c r="Z101" s="209">
        <v>43.320999999999998</v>
      </c>
      <c r="AA101" s="209">
        <v>34.628999999999998</v>
      </c>
      <c r="AB101" s="208">
        <v>34.628999999999998</v>
      </c>
    </row>
    <row r="102" spans="1:28">
      <c r="A102" s="204" t="s">
        <v>170</v>
      </c>
      <c r="B102" s="5"/>
      <c r="D102" s="5"/>
      <c r="E102" s="5"/>
      <c r="F102" s="5"/>
      <c r="G102" s="5"/>
      <c r="H102" s="5"/>
      <c r="M102" s="5"/>
      <c r="R102" s="5"/>
      <c r="W102" s="5"/>
      <c r="AB102" s="5"/>
    </row>
    <row r="103" spans="1:28">
      <c r="A103" s="204" t="s">
        <v>171</v>
      </c>
      <c r="B103" s="5"/>
      <c r="D103" s="5"/>
      <c r="E103" s="5"/>
      <c r="F103" s="5"/>
      <c r="G103" s="5"/>
      <c r="H103" s="5"/>
      <c r="M103" s="5"/>
      <c r="R103" s="5"/>
      <c r="W103" s="5"/>
      <c r="AB103" s="5"/>
    </row>
    <row r="104" spans="1:28">
      <c r="A104" s="199" t="s">
        <v>172</v>
      </c>
      <c r="B104" s="206"/>
      <c r="D104" s="208">
        <v>936.17</v>
      </c>
      <c r="E104" s="208">
        <v>936.17</v>
      </c>
      <c r="F104" s="208">
        <v>1001.063</v>
      </c>
      <c r="G104" s="210">
        <v>959.33799999999997</v>
      </c>
      <c r="H104" s="210">
        <v>775.53499999999997</v>
      </c>
      <c r="I104" s="209">
        <v>764.96699999999998</v>
      </c>
      <c r="J104" s="209">
        <v>764.14200000000005</v>
      </c>
      <c r="K104" s="209">
        <v>755.69200000000001</v>
      </c>
      <c r="L104" s="209">
        <v>762.13400000000001</v>
      </c>
      <c r="M104" s="210">
        <v>762.13400000000001</v>
      </c>
      <c r="N104" s="209">
        <v>762.16099999999994</v>
      </c>
      <c r="O104" s="209">
        <v>772.56700000000001</v>
      </c>
      <c r="P104" s="209">
        <v>792.27800000000002</v>
      </c>
      <c r="Q104" s="209">
        <v>820.57399999999996</v>
      </c>
      <c r="R104" s="210">
        <v>820.57399999999996</v>
      </c>
      <c r="S104" s="209">
        <v>827.87300000000005</v>
      </c>
      <c r="T104" s="209">
        <v>840.35400000000004</v>
      </c>
      <c r="U104" s="209">
        <v>955.43600000000004</v>
      </c>
      <c r="V104" s="209">
        <v>966.84900000000005</v>
      </c>
      <c r="W104" s="210">
        <v>966.84900000000005</v>
      </c>
      <c r="X104" s="209">
        <v>984.78700000000003</v>
      </c>
      <c r="Y104" s="209">
        <v>1018.73</v>
      </c>
      <c r="Z104" s="209">
        <v>1217.876</v>
      </c>
      <c r="AA104" s="209">
        <v>1250.7370000000001</v>
      </c>
      <c r="AB104" s="210">
        <v>1250.7370000000001</v>
      </c>
    </row>
    <row r="105" spans="1:28">
      <c r="A105" s="200" t="s">
        <v>173</v>
      </c>
      <c r="B105" s="206"/>
      <c r="D105" s="208">
        <v>414.76799999999997</v>
      </c>
      <c r="E105" s="208">
        <v>414.76799999999997</v>
      </c>
      <c r="F105" s="208">
        <v>424.75099999999998</v>
      </c>
      <c r="G105" s="208">
        <v>376.61</v>
      </c>
      <c r="H105" s="208">
        <v>273.95999999999998</v>
      </c>
      <c r="I105" s="209">
        <v>273.50299999999999</v>
      </c>
      <c r="J105" s="209">
        <v>276.65899999999999</v>
      </c>
      <c r="K105" s="209">
        <v>284.24599999999998</v>
      </c>
      <c r="L105" s="209">
        <v>294.798</v>
      </c>
      <c r="M105" s="208">
        <v>294.798</v>
      </c>
      <c r="N105" s="209">
        <v>299.005</v>
      </c>
      <c r="O105" s="209">
        <v>312.80500000000001</v>
      </c>
      <c r="P105" s="209">
        <v>337.17500000000001</v>
      </c>
      <c r="Q105" s="209">
        <v>367.85199999999998</v>
      </c>
      <c r="R105" s="208">
        <v>367.85199999999998</v>
      </c>
      <c r="S105" s="209">
        <v>374.41500000000002</v>
      </c>
      <c r="T105" s="209">
        <v>393.233</v>
      </c>
      <c r="U105" s="209">
        <v>430.73899999999998</v>
      </c>
      <c r="V105" s="209">
        <v>444.90899999999999</v>
      </c>
      <c r="W105" s="208">
        <v>444.90899999999999</v>
      </c>
      <c r="X105" s="209">
        <v>458.197</v>
      </c>
      <c r="Y105" s="209">
        <v>482.99599999999998</v>
      </c>
      <c r="Z105" s="209">
        <v>514.85799999999995</v>
      </c>
      <c r="AA105" s="209">
        <v>541.92100000000005</v>
      </c>
      <c r="AB105" s="208">
        <v>541.92100000000005</v>
      </c>
    </row>
    <row r="106" spans="1:28">
      <c r="A106" s="200" t="s">
        <v>174</v>
      </c>
      <c r="B106" s="5"/>
      <c r="D106" s="211"/>
      <c r="E106" s="211"/>
      <c r="F106" s="208">
        <v>0</v>
      </c>
      <c r="G106" s="208">
        <v>69.596000000000004</v>
      </c>
      <c r="H106" s="208">
        <v>63.179000000000002</v>
      </c>
      <c r="I106" s="209">
        <v>67.045000000000002</v>
      </c>
      <c r="J106" s="209">
        <v>66.953999999999994</v>
      </c>
      <c r="K106" s="209">
        <v>61.993000000000002</v>
      </c>
      <c r="L106" s="209">
        <v>61.100999999999999</v>
      </c>
      <c r="M106" s="208">
        <v>61.100999999999999</v>
      </c>
      <c r="N106" s="209">
        <v>62.127000000000002</v>
      </c>
      <c r="O106" s="209">
        <v>64.787999999999997</v>
      </c>
      <c r="P106" s="209">
        <v>66.082999999999998</v>
      </c>
      <c r="Q106" s="209">
        <v>67.239999999999995</v>
      </c>
      <c r="R106" s="208">
        <v>67.239999999999995</v>
      </c>
      <c r="S106" s="209">
        <v>72.677000000000007</v>
      </c>
      <c r="T106" s="209">
        <v>72.790000000000006</v>
      </c>
      <c r="U106" s="209">
        <v>74.369</v>
      </c>
      <c r="V106" s="209">
        <v>76.347999999999999</v>
      </c>
      <c r="W106" s="208">
        <v>76.347999999999999</v>
      </c>
      <c r="X106" s="209">
        <v>80.477000000000004</v>
      </c>
      <c r="Y106" s="209">
        <v>79.974999999999994</v>
      </c>
      <c r="Z106" s="209">
        <v>107.92400000000001</v>
      </c>
      <c r="AA106" s="209">
        <v>112.151</v>
      </c>
      <c r="AB106" s="208">
        <v>112.151</v>
      </c>
    </row>
    <row r="107" spans="1:28">
      <c r="A107" s="201" t="s">
        <v>175</v>
      </c>
      <c r="B107" s="207"/>
      <c r="D107" s="208">
        <v>493.21199999999999</v>
      </c>
      <c r="E107" s="210">
        <v>493.21199999999999</v>
      </c>
      <c r="F107" s="210">
        <v>486.87400000000002</v>
      </c>
      <c r="G107" s="210">
        <v>465.69400000000002</v>
      </c>
      <c r="H107" s="210">
        <v>391.80700000000002</v>
      </c>
      <c r="I107" s="209">
        <v>387.13200000000001</v>
      </c>
      <c r="J107" s="209">
        <v>382.45299999999997</v>
      </c>
      <c r="K107" s="209">
        <v>378.34899999999999</v>
      </c>
      <c r="L107" s="209">
        <v>374.31700000000001</v>
      </c>
      <c r="M107" s="210">
        <v>374.31700000000001</v>
      </c>
      <c r="N107" s="209">
        <v>370.387</v>
      </c>
      <c r="O107" s="209">
        <v>366.505</v>
      </c>
      <c r="P107" s="209">
        <v>362.62299999999999</v>
      </c>
      <c r="Q107" s="209">
        <v>359.11099999999999</v>
      </c>
      <c r="R107" s="210">
        <v>359.11099999999999</v>
      </c>
      <c r="S107" s="209">
        <v>355.60199999999998</v>
      </c>
      <c r="T107" s="209">
        <v>352.13200000000001</v>
      </c>
      <c r="U107" s="209">
        <v>425.70800000000003</v>
      </c>
      <c r="V107" s="209">
        <v>420.94499999999999</v>
      </c>
      <c r="W107" s="210">
        <v>420.94499999999999</v>
      </c>
      <c r="X107" s="209">
        <v>423.77300000000002</v>
      </c>
      <c r="Y107" s="209">
        <v>429.548</v>
      </c>
      <c r="Z107" s="209">
        <v>560.04300000000001</v>
      </c>
      <c r="AA107" s="209">
        <v>550.07600000000002</v>
      </c>
      <c r="AB107" s="208">
        <v>550.07600000000002</v>
      </c>
    </row>
    <row r="108" spans="1:28">
      <c r="A108" s="202" t="s">
        <v>176</v>
      </c>
      <c r="B108" s="206"/>
      <c r="D108" s="211"/>
      <c r="E108" s="208">
        <v>321.74299999999999</v>
      </c>
      <c r="F108" s="208">
        <v>325.74900000000002</v>
      </c>
      <c r="G108" s="208">
        <v>325.74900000000002</v>
      </c>
      <c r="H108" s="208">
        <v>272.48500000000001</v>
      </c>
      <c r="I108" s="209">
        <v>272.48500000000001</v>
      </c>
      <c r="J108" s="209">
        <v>272.48500000000001</v>
      </c>
      <c r="K108" s="209">
        <v>272.48500000000001</v>
      </c>
      <c r="L108" s="209">
        <v>272.48500000000001</v>
      </c>
      <c r="M108" s="208">
        <v>272.48500000000001</v>
      </c>
      <c r="N108" s="209">
        <v>272.48500000000001</v>
      </c>
      <c r="O108" s="209">
        <v>272.48500000000001</v>
      </c>
      <c r="P108" s="209">
        <v>272.48500000000001</v>
      </c>
      <c r="Q108" s="209">
        <v>272.54500000000002</v>
      </c>
      <c r="R108" s="208">
        <v>272.54500000000002</v>
      </c>
      <c r="S108" s="209">
        <v>272.54500000000002</v>
      </c>
      <c r="T108" s="209">
        <v>272.54500000000002</v>
      </c>
      <c r="U108" s="209">
        <v>309.95299999999997</v>
      </c>
      <c r="V108" s="209">
        <v>311.99099999999999</v>
      </c>
      <c r="W108" s="208">
        <v>311.99099999999999</v>
      </c>
      <c r="X108" s="209">
        <v>315.30799999999999</v>
      </c>
      <c r="Y108" s="209">
        <v>320.38799999999998</v>
      </c>
      <c r="Z108" s="209">
        <v>332.37400000000002</v>
      </c>
      <c r="AA108" s="209"/>
      <c r="AB108" s="211"/>
    </row>
    <row r="109" spans="1:28">
      <c r="A109" s="202" t="s">
        <v>177</v>
      </c>
      <c r="B109" s="206"/>
      <c r="D109" s="211"/>
      <c r="E109" s="208">
        <v>171.46899999999999</v>
      </c>
      <c r="F109" s="208">
        <v>161.125</v>
      </c>
      <c r="G109" s="208">
        <v>139.94499999999999</v>
      </c>
      <c r="H109" s="208">
        <v>119.322</v>
      </c>
      <c r="I109" s="209">
        <v>114.64700000000001</v>
      </c>
      <c r="J109" s="209">
        <v>109.968</v>
      </c>
      <c r="K109" s="209">
        <v>105.864</v>
      </c>
      <c r="L109" s="209">
        <v>101.83199999999999</v>
      </c>
      <c r="M109" s="208">
        <v>101.83199999999999</v>
      </c>
      <c r="N109" s="209">
        <v>97.902000000000001</v>
      </c>
      <c r="O109" s="209">
        <v>94.02</v>
      </c>
      <c r="P109" s="209">
        <v>90.138000000000005</v>
      </c>
      <c r="Q109" s="209">
        <v>86.566000000000003</v>
      </c>
      <c r="R109" s="208">
        <v>86.566000000000003</v>
      </c>
      <c r="S109" s="209">
        <v>83.057000000000002</v>
      </c>
      <c r="T109" s="209">
        <v>79.587000000000003</v>
      </c>
      <c r="U109" s="209">
        <v>115.755</v>
      </c>
      <c r="V109" s="209">
        <v>108.95399999999999</v>
      </c>
      <c r="W109" s="208">
        <v>108.95399999999999</v>
      </c>
      <c r="X109" s="209">
        <v>108.465</v>
      </c>
      <c r="Y109" s="209">
        <v>109.16</v>
      </c>
      <c r="Z109" s="209">
        <v>227.66900000000001</v>
      </c>
      <c r="AA109" s="209"/>
      <c r="AB109" s="211"/>
    </row>
    <row r="110" spans="1:28">
      <c r="A110" s="200" t="s">
        <v>178</v>
      </c>
      <c r="B110" s="206"/>
      <c r="D110" s="208">
        <v>28.19</v>
      </c>
      <c r="E110" s="208">
        <v>28.19</v>
      </c>
      <c r="F110" s="208">
        <v>89.438000000000002</v>
      </c>
      <c r="G110" s="208">
        <v>47.438000000000002</v>
      </c>
      <c r="H110" s="208">
        <v>46.588999999999999</v>
      </c>
      <c r="I110" s="209">
        <v>37.286999999999999</v>
      </c>
      <c r="J110" s="209">
        <v>38.076000000000001</v>
      </c>
      <c r="K110" s="209">
        <v>31.103999999999999</v>
      </c>
      <c r="L110" s="209">
        <v>31.917999999999999</v>
      </c>
      <c r="M110" s="208">
        <v>31.917999999999999</v>
      </c>
      <c r="N110" s="209">
        <v>30.641999999999999</v>
      </c>
      <c r="O110" s="209">
        <v>28.469000000000001</v>
      </c>
      <c r="P110" s="209">
        <v>26.396999999999998</v>
      </c>
      <c r="Q110" s="209">
        <v>26.370999999999999</v>
      </c>
      <c r="R110" s="208">
        <v>26.370999999999999</v>
      </c>
      <c r="S110" s="209">
        <v>25.178999999999998</v>
      </c>
      <c r="T110" s="209">
        <v>22.199000000000002</v>
      </c>
      <c r="U110" s="209">
        <v>24.62</v>
      </c>
      <c r="V110" s="209">
        <v>24.646999999999998</v>
      </c>
      <c r="W110" s="208">
        <v>24.646999999999998</v>
      </c>
      <c r="X110" s="209">
        <v>22.34</v>
      </c>
      <c r="Y110" s="209">
        <v>26.210999999999999</v>
      </c>
      <c r="Z110" s="209">
        <v>35.051000000000002</v>
      </c>
      <c r="AA110" s="209">
        <v>46.588999999999999</v>
      </c>
      <c r="AB110" s="208">
        <v>46.588999999999999</v>
      </c>
    </row>
    <row r="111" spans="1:28">
      <c r="A111" s="200" t="s">
        <v>179</v>
      </c>
      <c r="B111" s="5"/>
      <c r="D111" s="5"/>
      <c r="E111" s="5"/>
      <c r="F111" s="5"/>
      <c r="G111" s="5"/>
      <c r="H111" s="5"/>
      <c r="M111" s="5"/>
      <c r="R111" s="5"/>
      <c r="W111" s="5"/>
      <c r="AB111" s="5"/>
    </row>
    <row r="112" spans="1:28" ht="13">
      <c r="A112" s="3" t="s">
        <v>180</v>
      </c>
      <c r="B112" s="206"/>
      <c r="D112" s="208">
        <v>1840.9559999999999</v>
      </c>
      <c r="E112" s="208">
        <v>1840.9559999999999</v>
      </c>
      <c r="F112" s="208">
        <v>2097.5030000000002</v>
      </c>
      <c r="G112" s="208">
        <v>2217.6309999999999</v>
      </c>
      <c r="H112" s="208">
        <v>1944.165</v>
      </c>
      <c r="I112" s="209">
        <v>2263.0169999999998</v>
      </c>
      <c r="J112" s="209">
        <v>2241.85</v>
      </c>
      <c r="K112" s="209">
        <v>2204.6950000000002</v>
      </c>
      <c r="L112" s="209">
        <v>2118.2240000000002</v>
      </c>
      <c r="M112" s="208">
        <v>2118.2240000000002</v>
      </c>
      <c r="N112" s="209">
        <v>2132.1120000000001</v>
      </c>
      <c r="O112" s="209">
        <v>2206.37</v>
      </c>
      <c r="P112" s="209">
        <v>2305.2959999999998</v>
      </c>
      <c r="Q112" s="209">
        <v>2313.2539999999999</v>
      </c>
      <c r="R112" s="208">
        <v>2313.2539999999999</v>
      </c>
      <c r="S112" s="209">
        <v>2311.7179999999998</v>
      </c>
      <c r="T112" s="209">
        <v>2395.6010000000001</v>
      </c>
      <c r="U112" s="209">
        <v>2664.165</v>
      </c>
      <c r="V112" s="209">
        <v>2516.8850000000002</v>
      </c>
      <c r="W112" s="208">
        <v>2516.8850000000002</v>
      </c>
      <c r="X112" s="209">
        <v>2611.6080000000002</v>
      </c>
      <c r="Y112" s="209">
        <v>2779.395</v>
      </c>
      <c r="Z112" s="209">
        <v>3114.6950000000002</v>
      </c>
      <c r="AA112" s="209">
        <v>2945.3670000000002</v>
      </c>
      <c r="AB112" s="208">
        <v>2945.3670000000002</v>
      </c>
    </row>
    <row r="113" spans="1:28" ht="13">
      <c r="A113" s="213" t="s">
        <v>181</v>
      </c>
      <c r="B113" s="206"/>
      <c r="D113" s="208">
        <v>1115.96</v>
      </c>
      <c r="E113" s="208">
        <v>1115.96</v>
      </c>
      <c r="F113" s="208">
        <v>1293.335</v>
      </c>
      <c r="G113" s="208">
        <v>1349.027</v>
      </c>
      <c r="H113" s="208">
        <v>1132.857</v>
      </c>
      <c r="I113" s="209">
        <v>1453.0640000000001</v>
      </c>
      <c r="J113" s="209">
        <v>1461.4290000000001</v>
      </c>
      <c r="K113" s="209">
        <v>1393.921</v>
      </c>
      <c r="L113" s="209">
        <v>1359.68</v>
      </c>
      <c r="M113" s="208">
        <v>1359.68</v>
      </c>
      <c r="N113" s="209">
        <v>1373.7739999999999</v>
      </c>
      <c r="O113" s="209">
        <v>1409.354</v>
      </c>
      <c r="P113" s="209">
        <v>1446.68</v>
      </c>
      <c r="Q113" s="209">
        <v>1444.499</v>
      </c>
      <c r="R113" s="208">
        <v>1444.499</v>
      </c>
      <c r="S113" s="209">
        <v>1414.2840000000001</v>
      </c>
      <c r="T113" s="209">
        <v>1431.5550000000001</v>
      </c>
      <c r="U113" s="209">
        <v>1610.2180000000001</v>
      </c>
      <c r="V113" s="209">
        <v>1462.229</v>
      </c>
      <c r="W113" s="208">
        <v>1462.229</v>
      </c>
      <c r="X113" s="209">
        <v>1530.9760000000001</v>
      </c>
      <c r="Y113" s="209">
        <v>1620.9459999999999</v>
      </c>
      <c r="Z113" s="209">
        <v>1881.0170000000001</v>
      </c>
      <c r="AA113" s="209">
        <v>1706.27</v>
      </c>
      <c r="AB113" s="208">
        <v>1706.27</v>
      </c>
    </row>
    <row r="114" spans="1:28">
      <c r="A114" s="201" t="s">
        <v>182</v>
      </c>
      <c r="B114" s="206"/>
      <c r="D114" s="208">
        <v>259.61200000000002</v>
      </c>
      <c r="E114" s="208">
        <v>259.61200000000002</v>
      </c>
      <c r="F114" s="208">
        <v>284.99099999999999</v>
      </c>
      <c r="G114" s="208">
        <v>323.02499999999998</v>
      </c>
      <c r="H114" s="208">
        <v>448.49</v>
      </c>
      <c r="I114" s="209">
        <v>436.07900000000001</v>
      </c>
      <c r="J114" s="209">
        <v>447.52300000000002</v>
      </c>
      <c r="K114" s="209">
        <v>393.15300000000002</v>
      </c>
      <c r="L114" s="209">
        <v>381.79599999999999</v>
      </c>
      <c r="M114" s="208">
        <v>381.79599999999999</v>
      </c>
      <c r="N114" s="209">
        <v>395.68099999999998</v>
      </c>
      <c r="O114" s="209">
        <v>432.14499999999998</v>
      </c>
      <c r="P114" s="209">
        <v>471.1</v>
      </c>
      <c r="Q114" s="209">
        <v>469.55099999999999</v>
      </c>
      <c r="R114" s="208">
        <v>469.55099999999999</v>
      </c>
      <c r="S114" s="209">
        <v>433.07400000000001</v>
      </c>
      <c r="T114" s="209">
        <v>459.44600000000003</v>
      </c>
      <c r="U114" s="209">
        <v>488.82</v>
      </c>
      <c r="V114" s="209">
        <v>506.30399999999997</v>
      </c>
      <c r="W114" s="208">
        <v>506.30399999999997</v>
      </c>
      <c r="X114" s="209">
        <v>513.55399999999997</v>
      </c>
      <c r="Y114" s="209">
        <v>511.10300000000001</v>
      </c>
      <c r="Z114" s="209">
        <v>608.47500000000002</v>
      </c>
      <c r="AA114" s="209">
        <v>587.15300000000002</v>
      </c>
      <c r="AB114" s="208">
        <v>587.15300000000002</v>
      </c>
    </row>
    <row r="115" spans="1:28">
      <c r="A115" s="202" t="s">
        <v>183</v>
      </c>
      <c r="B115" s="206"/>
      <c r="D115" s="208">
        <v>92.361000000000004</v>
      </c>
      <c r="E115" s="208">
        <v>92.361000000000004</v>
      </c>
      <c r="F115" s="208">
        <v>119.485</v>
      </c>
      <c r="G115" s="208">
        <v>119.61199999999999</v>
      </c>
      <c r="H115" s="208">
        <v>158.96600000000001</v>
      </c>
      <c r="I115" s="209">
        <v>171.01300000000001</v>
      </c>
      <c r="J115" s="209">
        <v>173.23500000000001</v>
      </c>
      <c r="K115" s="209">
        <v>173.59899999999999</v>
      </c>
      <c r="L115" s="209">
        <v>155.89599999999999</v>
      </c>
      <c r="M115" s="208">
        <v>155.89599999999999</v>
      </c>
      <c r="N115" s="209">
        <v>176.447</v>
      </c>
      <c r="O115" s="209">
        <v>187.57</v>
      </c>
      <c r="P115" s="209">
        <v>200.98</v>
      </c>
      <c r="Q115" s="209">
        <v>207.739</v>
      </c>
      <c r="R115" s="208">
        <v>207.739</v>
      </c>
      <c r="S115" s="209">
        <v>196.18299999999999</v>
      </c>
      <c r="T115" s="209">
        <v>204.77600000000001</v>
      </c>
      <c r="U115" s="209">
        <v>215.27799999999999</v>
      </c>
      <c r="V115" s="209">
        <v>222.12100000000001</v>
      </c>
      <c r="W115" s="208">
        <v>222.12100000000001</v>
      </c>
      <c r="X115" s="209">
        <v>212.887</v>
      </c>
      <c r="Y115" s="209">
        <v>233.53299999999999</v>
      </c>
      <c r="Z115" s="209">
        <v>241.00700000000001</v>
      </c>
      <c r="AA115" s="209">
        <v>223.49</v>
      </c>
      <c r="AB115" s="208">
        <v>223.49</v>
      </c>
    </row>
    <row r="116" spans="1:28">
      <c r="A116" s="202" t="s">
        <v>184</v>
      </c>
      <c r="B116" s="206"/>
      <c r="D116" s="208">
        <v>26.469000000000001</v>
      </c>
      <c r="E116" s="208">
        <v>26.469000000000001</v>
      </c>
      <c r="F116" s="208">
        <v>5.625</v>
      </c>
      <c r="G116" s="208">
        <v>22.5</v>
      </c>
      <c r="H116" s="208">
        <v>81.721999999999994</v>
      </c>
      <c r="I116" s="209">
        <v>61.521999999999998</v>
      </c>
      <c r="J116" s="209">
        <v>66.638999999999996</v>
      </c>
      <c r="K116" s="209">
        <v>13.125</v>
      </c>
      <c r="L116" s="209">
        <v>17.5</v>
      </c>
      <c r="M116" s="208">
        <v>17.5</v>
      </c>
      <c r="N116" s="209">
        <v>17.5</v>
      </c>
      <c r="O116" s="209">
        <v>17.5</v>
      </c>
      <c r="P116" s="209">
        <v>17.5</v>
      </c>
      <c r="Q116" s="209">
        <v>17.5</v>
      </c>
      <c r="R116" s="208">
        <v>17.5</v>
      </c>
      <c r="S116" s="209">
        <v>17.5</v>
      </c>
      <c r="T116" s="209">
        <v>17.5</v>
      </c>
      <c r="U116" s="209">
        <v>17.5</v>
      </c>
      <c r="V116" s="209">
        <v>17.5</v>
      </c>
      <c r="W116" s="208">
        <v>17.5</v>
      </c>
      <c r="X116" s="209">
        <v>17.5</v>
      </c>
      <c r="Y116" s="209">
        <v>0</v>
      </c>
      <c r="Z116" s="209">
        <v>5</v>
      </c>
      <c r="AA116" s="209">
        <v>10</v>
      </c>
      <c r="AB116" s="208">
        <v>10</v>
      </c>
    </row>
    <row r="117" spans="1:28">
      <c r="A117" s="202" t="s">
        <v>185</v>
      </c>
      <c r="B117" s="206"/>
      <c r="D117" s="5"/>
      <c r="E117" s="5"/>
      <c r="F117" s="5"/>
      <c r="G117" s="5"/>
      <c r="H117" s="5"/>
      <c r="M117" s="5"/>
      <c r="R117" s="5"/>
      <c r="W117" s="5"/>
      <c r="AB117" s="5"/>
    </row>
    <row r="118" spans="1:28">
      <c r="A118" s="202" t="s">
        <v>186</v>
      </c>
      <c r="B118" s="5"/>
      <c r="D118" s="208">
        <v>6.48</v>
      </c>
      <c r="E118" s="208">
        <v>6.48</v>
      </c>
      <c r="F118" s="208">
        <v>15.125</v>
      </c>
      <c r="G118" s="208">
        <v>16.332000000000001</v>
      </c>
      <c r="H118" s="208">
        <v>14.101000000000001</v>
      </c>
      <c r="I118" s="209">
        <v>18.832999999999998</v>
      </c>
      <c r="J118" s="209">
        <v>13.486000000000001</v>
      </c>
      <c r="K118" s="209">
        <v>13.943</v>
      </c>
      <c r="L118" s="209">
        <v>18.512</v>
      </c>
      <c r="M118" s="208">
        <v>18.512</v>
      </c>
      <c r="N118" s="209">
        <v>16.024000000000001</v>
      </c>
      <c r="O118" s="209">
        <v>16.170000000000002</v>
      </c>
      <c r="P118" s="209">
        <v>14.419</v>
      </c>
      <c r="Q118" s="209">
        <v>19.512</v>
      </c>
      <c r="R118" s="208">
        <v>19.512</v>
      </c>
      <c r="S118" s="209">
        <v>23.521999999999998</v>
      </c>
      <c r="T118" s="209">
        <v>20.864000000000001</v>
      </c>
      <c r="U118" s="209">
        <v>21.32</v>
      </c>
      <c r="V118" s="209">
        <v>39.122</v>
      </c>
      <c r="W118" s="208">
        <v>39.122</v>
      </c>
      <c r="X118" s="209">
        <v>57.466000000000001</v>
      </c>
      <c r="Y118" s="209">
        <v>34.753999999999998</v>
      </c>
      <c r="Z118" s="209">
        <v>58.884999999999998</v>
      </c>
      <c r="AA118" s="209">
        <v>73.548000000000002</v>
      </c>
      <c r="AB118" s="208">
        <v>73.548000000000002</v>
      </c>
    </row>
    <row r="119" spans="1:28">
      <c r="A119" s="202" t="s">
        <v>187</v>
      </c>
      <c r="B119" s="206"/>
      <c r="D119" s="208">
        <v>53.89</v>
      </c>
      <c r="E119" s="208">
        <v>53.89</v>
      </c>
      <c r="F119" s="208">
        <v>39.960999999999999</v>
      </c>
      <c r="G119" s="208">
        <v>38.881</v>
      </c>
      <c r="H119" s="208">
        <v>41.735999999999997</v>
      </c>
      <c r="I119" s="209">
        <v>43.444000000000003</v>
      </c>
      <c r="J119" s="209">
        <v>43.783000000000001</v>
      </c>
      <c r="K119" s="209">
        <v>39.933</v>
      </c>
      <c r="L119" s="209">
        <v>36.805</v>
      </c>
      <c r="M119" s="208">
        <v>36.805</v>
      </c>
      <c r="N119" s="209">
        <v>38.966999999999999</v>
      </c>
      <c r="O119" s="209">
        <v>41.87</v>
      </c>
      <c r="P119" s="209">
        <v>41.594000000000001</v>
      </c>
      <c r="Q119" s="209">
        <v>41.042999999999999</v>
      </c>
      <c r="R119" s="208">
        <v>41.042999999999999</v>
      </c>
      <c r="S119" s="209">
        <v>44.191000000000003</v>
      </c>
      <c r="T119" s="209">
        <v>45.225000000000001</v>
      </c>
      <c r="U119" s="209">
        <v>45.713000000000001</v>
      </c>
      <c r="V119" s="209">
        <v>44.466000000000001</v>
      </c>
      <c r="W119" s="208">
        <v>44.466000000000001</v>
      </c>
      <c r="X119" s="209">
        <v>51.607999999999997</v>
      </c>
      <c r="Y119" s="209">
        <v>51.164999999999999</v>
      </c>
      <c r="Z119" s="209">
        <v>49.613999999999997</v>
      </c>
      <c r="AA119" s="209">
        <v>46.686</v>
      </c>
      <c r="AB119" s="208">
        <v>46.686</v>
      </c>
    </row>
    <row r="120" spans="1:28">
      <c r="A120" s="202" t="s">
        <v>188</v>
      </c>
      <c r="B120" s="5"/>
      <c r="D120" s="211"/>
      <c r="E120" s="211"/>
      <c r="F120" s="208">
        <v>0</v>
      </c>
      <c r="G120" s="208">
        <v>26.581</v>
      </c>
      <c r="H120" s="208">
        <v>24.768999999999998</v>
      </c>
      <c r="I120" s="209">
        <v>24.966999999999999</v>
      </c>
      <c r="J120" s="209">
        <v>26.125</v>
      </c>
      <c r="K120" s="209">
        <v>24.614000000000001</v>
      </c>
      <c r="L120" s="209">
        <v>24.640999999999998</v>
      </c>
      <c r="M120" s="208">
        <v>24.640999999999998</v>
      </c>
      <c r="N120" s="209">
        <v>24.536000000000001</v>
      </c>
      <c r="O120" s="209">
        <v>25.352</v>
      </c>
      <c r="P120" s="209">
        <v>26.521999999999998</v>
      </c>
      <c r="Q120" s="209">
        <v>27.527000000000001</v>
      </c>
      <c r="R120" s="208">
        <v>27.527000000000001</v>
      </c>
      <c r="S120" s="209">
        <v>28.617999999999999</v>
      </c>
      <c r="T120" s="209">
        <v>29.347999999999999</v>
      </c>
      <c r="U120" s="209">
        <v>30.135000000000002</v>
      </c>
      <c r="V120" s="209">
        <v>32.015000000000001</v>
      </c>
      <c r="W120" s="208">
        <v>32.015000000000001</v>
      </c>
      <c r="X120" s="209">
        <v>32.854999999999997</v>
      </c>
      <c r="Y120" s="209">
        <v>33.31</v>
      </c>
      <c r="Z120" s="209">
        <v>34.752000000000002</v>
      </c>
      <c r="AA120" s="209">
        <v>35.823</v>
      </c>
      <c r="AB120" s="208">
        <v>35.823</v>
      </c>
    </row>
    <row r="121" spans="1:28">
      <c r="A121" s="203" t="s">
        <v>189</v>
      </c>
      <c r="B121" s="207"/>
      <c r="D121" s="210">
        <v>80.412000000000006</v>
      </c>
      <c r="E121" s="210">
        <v>80.412000000000006</v>
      </c>
      <c r="F121" s="210">
        <v>104.795</v>
      </c>
      <c r="G121" s="210">
        <v>99.119</v>
      </c>
      <c r="H121" s="210">
        <v>127.196</v>
      </c>
      <c r="I121" s="209">
        <v>116.3</v>
      </c>
      <c r="J121" s="209">
        <v>124.255</v>
      </c>
      <c r="K121" s="209">
        <v>127.93899999999999</v>
      </c>
      <c r="L121" s="209">
        <v>128.44200000000001</v>
      </c>
      <c r="M121" s="210">
        <v>128.44200000000001</v>
      </c>
      <c r="N121" s="209">
        <v>122.20699999999999</v>
      </c>
      <c r="O121" s="209">
        <v>143.68299999999999</v>
      </c>
      <c r="P121" s="209">
        <v>170.08500000000001</v>
      </c>
      <c r="Q121" s="209">
        <v>156.22999999999999</v>
      </c>
      <c r="R121" s="210">
        <v>156.22999999999999</v>
      </c>
      <c r="S121" s="209">
        <v>123.06</v>
      </c>
      <c r="T121" s="209">
        <v>141.733</v>
      </c>
      <c r="U121" s="209">
        <v>158.874</v>
      </c>
      <c r="V121" s="209">
        <v>151.08000000000001</v>
      </c>
      <c r="W121" s="210">
        <v>151.08000000000001</v>
      </c>
      <c r="X121" s="209">
        <v>141.238</v>
      </c>
      <c r="Y121" s="209">
        <v>158.34100000000001</v>
      </c>
      <c r="Z121" s="209">
        <v>219.21700000000001</v>
      </c>
      <c r="AA121" s="209">
        <v>197.60599999999999</v>
      </c>
      <c r="AB121" s="210">
        <v>197.60599999999999</v>
      </c>
    </row>
    <row r="122" spans="1:28">
      <c r="A122" s="204" t="s">
        <v>190</v>
      </c>
      <c r="B122" s="206"/>
      <c r="D122" s="208">
        <v>0.755</v>
      </c>
      <c r="E122" s="208">
        <v>0.755</v>
      </c>
      <c r="F122" s="208">
        <v>0.72099999999999997</v>
      </c>
      <c r="G122" s="208">
        <v>0.34399999999999997</v>
      </c>
      <c r="H122" s="208">
        <v>6.3869999999999996</v>
      </c>
      <c r="I122" s="209">
        <v>0.98199999999999998</v>
      </c>
      <c r="J122" s="209">
        <v>0.19700000000000001</v>
      </c>
      <c r="K122" s="209">
        <v>6.0000000000000001E-3</v>
      </c>
      <c r="L122" s="209">
        <v>0.23300000000000001</v>
      </c>
      <c r="M122" s="208">
        <v>0.23300000000000001</v>
      </c>
      <c r="N122" s="209">
        <v>0</v>
      </c>
      <c r="O122" s="209">
        <v>0</v>
      </c>
      <c r="P122" s="209">
        <v>9.5850000000000009</v>
      </c>
      <c r="Q122" s="209">
        <v>14.896000000000001</v>
      </c>
      <c r="R122" s="208">
        <v>14.896000000000001</v>
      </c>
      <c r="S122" s="209">
        <v>6.0919999999999996</v>
      </c>
      <c r="T122" s="209">
        <v>0</v>
      </c>
      <c r="U122" s="209">
        <v>2.8140000000000001</v>
      </c>
      <c r="V122" s="209">
        <v>3.8610000000000002</v>
      </c>
      <c r="W122" s="208">
        <v>3.8610000000000002</v>
      </c>
      <c r="X122" s="209">
        <v>11.378</v>
      </c>
      <c r="Y122" s="209">
        <v>0</v>
      </c>
      <c r="Z122" s="209">
        <v>23.556999999999999</v>
      </c>
      <c r="AA122" s="209">
        <v>30.635999999999999</v>
      </c>
      <c r="AB122" s="208">
        <v>30.635999999999999</v>
      </c>
    </row>
    <row r="123" spans="1:28">
      <c r="A123" s="205" t="s">
        <v>191</v>
      </c>
      <c r="B123" s="206"/>
      <c r="D123" s="208">
        <v>79.656999999999996</v>
      </c>
      <c r="E123" s="208">
        <v>79.656999999999996</v>
      </c>
      <c r="F123" s="208">
        <v>104.074</v>
      </c>
      <c r="G123" s="208">
        <v>98.775000000000006</v>
      </c>
      <c r="H123" s="208">
        <v>120.809</v>
      </c>
      <c r="I123" s="209">
        <v>115.318</v>
      </c>
      <c r="J123" s="209">
        <v>124.05800000000001</v>
      </c>
      <c r="K123" s="209">
        <v>127.93300000000001</v>
      </c>
      <c r="L123" s="209">
        <v>128.209</v>
      </c>
      <c r="M123" s="208">
        <v>128.209</v>
      </c>
      <c r="N123" s="209">
        <v>122.20699999999999</v>
      </c>
      <c r="O123" s="209">
        <v>143.68299999999999</v>
      </c>
      <c r="P123" s="209">
        <v>160.5</v>
      </c>
      <c r="Q123" s="209">
        <v>141.334</v>
      </c>
      <c r="R123" s="208">
        <v>141.334</v>
      </c>
      <c r="S123" s="209">
        <v>116.968</v>
      </c>
      <c r="T123" s="209">
        <v>141.733</v>
      </c>
      <c r="U123" s="209">
        <v>156.06</v>
      </c>
      <c r="V123" s="209">
        <v>147.21899999999999</v>
      </c>
      <c r="W123" s="208">
        <v>147.21899999999999</v>
      </c>
      <c r="X123" s="209">
        <v>129.86000000000001</v>
      </c>
      <c r="Y123" s="209">
        <v>158.34100000000001</v>
      </c>
      <c r="Z123" s="209">
        <v>195.66</v>
      </c>
      <c r="AA123" s="209">
        <v>166.97</v>
      </c>
      <c r="AB123" s="208">
        <v>166.97</v>
      </c>
    </row>
    <row r="124" spans="1:28">
      <c r="A124" s="200" t="s">
        <v>192</v>
      </c>
      <c r="B124" s="206"/>
      <c r="D124" s="208">
        <v>733.84299999999996</v>
      </c>
      <c r="E124" s="208">
        <v>733.84299999999996</v>
      </c>
      <c r="F124" s="208">
        <v>867.57399999999996</v>
      </c>
      <c r="G124" s="208">
        <v>844.40099999999995</v>
      </c>
      <c r="H124" s="208">
        <v>501.56200000000001</v>
      </c>
      <c r="I124" s="209">
        <v>835.178</v>
      </c>
      <c r="J124" s="209">
        <v>831.197</v>
      </c>
      <c r="K124" s="209">
        <v>827.226</v>
      </c>
      <c r="L124" s="209">
        <v>823.25099999999998</v>
      </c>
      <c r="M124" s="208">
        <v>823.25099999999998</v>
      </c>
      <c r="N124" s="209">
        <v>819.31100000000004</v>
      </c>
      <c r="O124" s="209">
        <v>815.33199999999999</v>
      </c>
      <c r="P124" s="209">
        <v>811.35</v>
      </c>
      <c r="Q124" s="209">
        <v>807.36699999999996</v>
      </c>
      <c r="R124" s="208">
        <v>807.36699999999996</v>
      </c>
      <c r="S124" s="209">
        <v>803.38199999999995</v>
      </c>
      <c r="T124" s="209">
        <v>799.39499999999998</v>
      </c>
      <c r="U124" s="209">
        <v>949.40599999999995</v>
      </c>
      <c r="V124" s="209">
        <v>791.41499999999996</v>
      </c>
      <c r="W124" s="208">
        <v>791.41499999999996</v>
      </c>
      <c r="X124" s="209">
        <v>842.42200000000003</v>
      </c>
      <c r="Y124" s="209">
        <v>942.36800000000005</v>
      </c>
      <c r="Z124" s="209">
        <v>1092.789</v>
      </c>
      <c r="AA124" s="209">
        <v>933.21199999999999</v>
      </c>
      <c r="AB124" s="208">
        <v>933.21199999999999</v>
      </c>
    </row>
    <row r="125" spans="1:28">
      <c r="A125" s="200" t="s">
        <v>187</v>
      </c>
      <c r="B125" s="206"/>
      <c r="D125" s="208">
        <v>59.384999999999998</v>
      </c>
      <c r="E125" s="208">
        <v>59.384999999999998</v>
      </c>
      <c r="F125" s="208">
        <v>68.314999999999998</v>
      </c>
      <c r="G125" s="208">
        <v>56.026000000000003</v>
      </c>
      <c r="H125" s="208">
        <v>70.224000000000004</v>
      </c>
      <c r="I125" s="209">
        <v>62.360999999999997</v>
      </c>
      <c r="J125" s="209">
        <v>60.713999999999999</v>
      </c>
      <c r="K125" s="209">
        <v>51.338999999999999</v>
      </c>
      <c r="L125" s="209">
        <v>48.238</v>
      </c>
      <c r="M125" s="208">
        <v>48.238</v>
      </c>
      <c r="N125" s="209">
        <v>48.558999999999997</v>
      </c>
      <c r="O125" s="209">
        <v>45.24</v>
      </c>
      <c r="P125" s="209">
        <v>48.719000000000001</v>
      </c>
      <c r="Q125" s="209">
        <v>49.347000000000001</v>
      </c>
      <c r="R125" s="208">
        <v>49.347000000000001</v>
      </c>
      <c r="S125" s="209">
        <v>53.356999999999999</v>
      </c>
      <c r="T125" s="209">
        <v>49.292999999999999</v>
      </c>
      <c r="U125" s="209">
        <v>50.280999999999999</v>
      </c>
      <c r="V125" s="209">
        <v>49.447000000000003</v>
      </c>
      <c r="W125" s="208">
        <v>49.447000000000003</v>
      </c>
      <c r="X125" s="209">
        <v>54.389000000000003</v>
      </c>
      <c r="Y125" s="209">
        <v>55.206000000000003</v>
      </c>
      <c r="Z125" s="209">
        <v>51.226999999999997</v>
      </c>
      <c r="AA125" s="209">
        <v>49.835999999999999</v>
      </c>
      <c r="AB125" s="208">
        <v>49.835999999999999</v>
      </c>
    </row>
    <row r="126" spans="1:28">
      <c r="A126" s="200" t="s">
        <v>188</v>
      </c>
      <c r="B126" s="5"/>
      <c r="D126" s="211"/>
      <c r="E126" s="211"/>
      <c r="F126" s="208">
        <v>0</v>
      </c>
      <c r="G126" s="208">
        <v>43.606000000000002</v>
      </c>
      <c r="H126" s="208">
        <v>38.359000000000002</v>
      </c>
      <c r="I126" s="209">
        <v>41.033999999999999</v>
      </c>
      <c r="J126" s="209">
        <v>40.850999999999999</v>
      </c>
      <c r="K126" s="209">
        <v>37.210999999999999</v>
      </c>
      <c r="L126" s="209">
        <v>36.518999999999998</v>
      </c>
      <c r="M126" s="208">
        <v>36.518999999999998</v>
      </c>
      <c r="N126" s="209">
        <v>37.485999999999997</v>
      </c>
      <c r="O126" s="209">
        <v>39.276000000000003</v>
      </c>
      <c r="P126" s="209">
        <v>39.512999999999998</v>
      </c>
      <c r="Q126" s="209">
        <v>39.628</v>
      </c>
      <c r="R126" s="208">
        <v>39.628</v>
      </c>
      <c r="S126" s="209">
        <v>43.558</v>
      </c>
      <c r="T126" s="209">
        <v>43.213000000000001</v>
      </c>
      <c r="U126" s="209">
        <v>43.845999999999997</v>
      </c>
      <c r="V126" s="209">
        <v>44.11</v>
      </c>
      <c r="W126" s="208">
        <v>44.11</v>
      </c>
      <c r="X126" s="209">
        <v>47.119</v>
      </c>
      <c r="Y126" s="209">
        <v>46.19</v>
      </c>
      <c r="Z126" s="209">
        <v>72.945999999999998</v>
      </c>
      <c r="AA126" s="209">
        <v>76.927999999999997</v>
      </c>
      <c r="AB126" s="208">
        <v>76.927999999999997</v>
      </c>
    </row>
    <row r="127" spans="1:28">
      <c r="A127" s="200" t="s">
        <v>193</v>
      </c>
      <c r="B127" s="206"/>
      <c r="D127" s="208">
        <v>57.427999999999997</v>
      </c>
      <c r="E127" s="208">
        <v>57.427999999999997</v>
      </c>
      <c r="F127" s="208">
        <v>65.962999999999994</v>
      </c>
      <c r="G127" s="208">
        <v>75.527000000000001</v>
      </c>
      <c r="H127" s="208">
        <v>47.65</v>
      </c>
      <c r="I127" s="209">
        <v>51.448</v>
      </c>
      <c r="J127" s="209">
        <v>54.061999999999998</v>
      </c>
      <c r="K127" s="209">
        <v>56.362000000000002</v>
      </c>
      <c r="L127" s="209">
        <v>55.673999999999999</v>
      </c>
      <c r="M127" s="208">
        <v>55.673999999999999</v>
      </c>
      <c r="N127" s="209">
        <v>57.793999999999997</v>
      </c>
      <c r="O127" s="209">
        <v>62.372999999999998</v>
      </c>
      <c r="P127" s="209">
        <v>59.415999999999997</v>
      </c>
      <c r="Q127" s="209">
        <v>60.204999999999998</v>
      </c>
      <c r="R127" s="208">
        <v>60.204999999999998</v>
      </c>
      <c r="S127" s="209">
        <v>62.180999999999997</v>
      </c>
      <c r="T127" s="209">
        <v>61.177</v>
      </c>
      <c r="U127" s="209">
        <v>57.981000000000002</v>
      </c>
      <c r="V127" s="209">
        <v>49.561999999999998</v>
      </c>
      <c r="W127" s="208">
        <v>49.561999999999998</v>
      </c>
      <c r="X127" s="209">
        <v>51.715000000000003</v>
      </c>
      <c r="Y127" s="209">
        <v>43.942999999999998</v>
      </c>
      <c r="Z127" s="209">
        <v>31.681999999999999</v>
      </c>
      <c r="AA127" s="209">
        <v>32.171999999999997</v>
      </c>
      <c r="AB127" s="208">
        <v>32.171999999999997</v>
      </c>
    </row>
    <row r="128" spans="1:28">
      <c r="A128" s="201" t="s">
        <v>194</v>
      </c>
      <c r="B128" s="206"/>
      <c r="D128" s="208">
        <v>5.6920000000000002</v>
      </c>
      <c r="E128" s="208">
        <v>5.6920000000000002</v>
      </c>
      <c r="F128" s="208">
        <v>6.492</v>
      </c>
      <c r="G128" s="208">
        <v>6.4420000000000002</v>
      </c>
      <c r="H128" s="208">
        <v>26.571999999999999</v>
      </c>
      <c r="I128" s="209">
        <v>26.963999999999999</v>
      </c>
      <c r="J128" s="209">
        <v>27.082000000000001</v>
      </c>
      <c r="K128" s="209">
        <v>28.63</v>
      </c>
      <c r="L128" s="209">
        <v>14.202</v>
      </c>
      <c r="M128" s="208">
        <v>14.202</v>
      </c>
      <c r="N128" s="209">
        <v>14.943</v>
      </c>
      <c r="O128" s="209">
        <v>14.988</v>
      </c>
      <c r="P128" s="209">
        <v>16.582000000000001</v>
      </c>
      <c r="Q128" s="209">
        <v>18.401</v>
      </c>
      <c r="R128" s="208">
        <v>18.401</v>
      </c>
      <c r="S128" s="209">
        <v>18.731999999999999</v>
      </c>
      <c r="T128" s="209">
        <v>19.030999999999999</v>
      </c>
      <c r="U128" s="209">
        <v>19.884</v>
      </c>
      <c r="V128" s="209">
        <v>21.390999999999998</v>
      </c>
      <c r="W128" s="208">
        <v>21.390999999999998</v>
      </c>
      <c r="X128" s="209">
        <v>21.777000000000001</v>
      </c>
      <c r="Y128" s="209">
        <v>22.135999999999999</v>
      </c>
      <c r="Z128" s="209">
        <v>23.898</v>
      </c>
      <c r="AA128" s="209">
        <v>26.969000000000001</v>
      </c>
      <c r="AB128" s="208">
        <v>26.969000000000001</v>
      </c>
    </row>
    <row r="129" spans="1:35">
      <c r="A129" s="202" t="s">
        <v>195</v>
      </c>
      <c r="B129" s="5"/>
      <c r="D129" s="211"/>
      <c r="E129" s="211"/>
      <c r="F129" s="211"/>
      <c r="G129" s="211"/>
      <c r="H129" s="211"/>
      <c r="I129" s="209"/>
      <c r="J129" s="209"/>
      <c r="K129" s="209"/>
      <c r="L129" s="209"/>
      <c r="M129" s="211"/>
      <c r="N129" s="209"/>
      <c r="O129" s="209"/>
      <c r="P129" s="209"/>
      <c r="Q129" s="209"/>
      <c r="R129" s="211"/>
      <c r="S129" s="209"/>
      <c r="T129" s="209"/>
      <c r="U129" s="209"/>
      <c r="V129" s="209"/>
      <c r="W129" s="211"/>
      <c r="X129" s="209"/>
      <c r="Y129" s="209"/>
      <c r="Z129" s="209"/>
      <c r="AA129" s="209"/>
      <c r="AB129" s="211"/>
    </row>
    <row r="130" spans="1:35">
      <c r="A130" s="202" t="s">
        <v>196</v>
      </c>
      <c r="B130" s="5"/>
      <c r="D130" s="211"/>
      <c r="E130" s="211"/>
      <c r="F130" s="211"/>
      <c r="G130" s="211"/>
      <c r="H130" s="211"/>
      <c r="I130" s="209"/>
      <c r="J130" s="209"/>
      <c r="K130" s="209"/>
      <c r="L130" s="209"/>
      <c r="M130" s="211"/>
      <c r="N130" s="209"/>
      <c r="O130" s="209"/>
      <c r="P130" s="209"/>
      <c r="Q130" s="209"/>
      <c r="R130" s="211"/>
      <c r="S130" s="209"/>
      <c r="T130" s="209"/>
      <c r="U130" s="209"/>
      <c r="V130" s="209"/>
      <c r="W130" s="211"/>
      <c r="X130" s="209"/>
      <c r="Y130" s="209"/>
      <c r="Z130" s="209"/>
      <c r="AA130" s="209"/>
      <c r="AB130" s="211"/>
    </row>
    <row r="131" spans="1:35" ht="13">
      <c r="A131" s="213" t="s">
        <v>197</v>
      </c>
      <c r="B131" s="206"/>
      <c r="D131" s="208">
        <v>724.99599999999998</v>
      </c>
      <c r="E131" s="208">
        <v>724.99599999999998</v>
      </c>
      <c r="F131" s="208">
        <v>804.16800000000001</v>
      </c>
      <c r="G131" s="208">
        <v>868.60400000000004</v>
      </c>
      <c r="H131" s="208">
        <v>811.30799999999999</v>
      </c>
      <c r="I131" s="209">
        <v>809.95299999999997</v>
      </c>
      <c r="J131" s="209">
        <v>780.42100000000005</v>
      </c>
      <c r="K131" s="209">
        <v>810.774</v>
      </c>
      <c r="L131" s="209">
        <v>758.54399999999998</v>
      </c>
      <c r="M131" s="208">
        <v>758.54399999999998</v>
      </c>
      <c r="N131" s="209">
        <v>758.33799999999997</v>
      </c>
      <c r="O131" s="209">
        <v>797.01599999999996</v>
      </c>
      <c r="P131" s="209">
        <v>858.61599999999999</v>
      </c>
      <c r="Q131" s="209">
        <v>868.755</v>
      </c>
      <c r="R131" s="208">
        <v>868.755</v>
      </c>
      <c r="S131" s="209">
        <v>897.43399999999997</v>
      </c>
      <c r="T131" s="209">
        <v>964.04600000000005</v>
      </c>
      <c r="U131" s="209">
        <v>1053.9469999999999</v>
      </c>
      <c r="V131" s="209">
        <v>1054.6559999999999</v>
      </c>
      <c r="W131" s="208">
        <v>1054.6559999999999</v>
      </c>
      <c r="X131" s="209">
        <v>1080.6320000000001</v>
      </c>
      <c r="Y131" s="209">
        <v>1158.4490000000001</v>
      </c>
      <c r="Z131" s="209">
        <v>1233.6780000000001</v>
      </c>
      <c r="AA131" s="209">
        <v>1239.097</v>
      </c>
      <c r="AB131" s="208">
        <v>1239.097</v>
      </c>
    </row>
    <row r="132" spans="1:35">
      <c r="A132" s="200" t="s">
        <v>198</v>
      </c>
      <c r="B132" s="206"/>
      <c r="D132" s="212"/>
      <c r="E132" s="208">
        <v>0</v>
      </c>
      <c r="F132" s="208">
        <v>0</v>
      </c>
      <c r="G132" s="208">
        <v>0</v>
      </c>
      <c r="H132" s="208">
        <v>0</v>
      </c>
      <c r="I132" s="209">
        <v>0</v>
      </c>
      <c r="J132" s="209">
        <v>0</v>
      </c>
      <c r="K132" s="209">
        <v>0</v>
      </c>
      <c r="L132" s="209">
        <v>0</v>
      </c>
      <c r="M132" s="208">
        <v>0</v>
      </c>
      <c r="N132" s="209">
        <v>0</v>
      </c>
      <c r="O132" s="209">
        <v>0</v>
      </c>
      <c r="P132" s="209">
        <v>0</v>
      </c>
      <c r="Q132" s="209">
        <v>0</v>
      </c>
      <c r="R132" s="208">
        <v>0</v>
      </c>
      <c r="S132" s="209">
        <v>0</v>
      </c>
      <c r="T132" s="209">
        <v>0</v>
      </c>
      <c r="U132" s="209">
        <v>0</v>
      </c>
      <c r="V132" s="209">
        <v>0</v>
      </c>
      <c r="W132" s="208">
        <v>0</v>
      </c>
      <c r="X132" s="209">
        <v>0</v>
      </c>
      <c r="Y132" s="209">
        <v>0</v>
      </c>
      <c r="Z132" s="209">
        <v>0</v>
      </c>
      <c r="AA132" s="209"/>
      <c r="AB132" s="211"/>
    </row>
    <row r="133" spans="1:35">
      <c r="A133" s="200" t="s">
        <v>199</v>
      </c>
      <c r="B133" s="206"/>
      <c r="D133" s="212"/>
      <c r="E133" s="208">
        <v>10.395</v>
      </c>
      <c r="F133" s="208">
        <v>10.477</v>
      </c>
      <c r="G133" s="208">
        <v>10.528</v>
      </c>
      <c r="H133" s="208">
        <v>10.205</v>
      </c>
      <c r="I133" s="209">
        <v>10.259</v>
      </c>
      <c r="J133" s="209">
        <v>10.057</v>
      </c>
      <c r="K133" s="209">
        <v>10.058999999999999</v>
      </c>
      <c r="L133" s="209">
        <v>9.8710000000000004</v>
      </c>
      <c r="M133" s="208">
        <v>9.8710000000000004</v>
      </c>
      <c r="N133" s="209">
        <v>9.8480000000000008</v>
      </c>
      <c r="O133" s="209">
        <v>9.8190000000000008</v>
      </c>
      <c r="P133" s="209">
        <v>9.8520000000000003</v>
      </c>
      <c r="Q133" s="209">
        <v>9.7829999999999995</v>
      </c>
      <c r="R133" s="208">
        <v>9.7829999999999995</v>
      </c>
      <c r="S133" s="209">
        <v>9.7729999999999997</v>
      </c>
      <c r="T133" s="209">
        <v>9.7769999999999992</v>
      </c>
      <c r="U133" s="209">
        <v>9.7789999999999999</v>
      </c>
      <c r="V133" s="209">
        <v>9.6969999999999992</v>
      </c>
      <c r="W133" s="208">
        <v>9.6969999999999992</v>
      </c>
      <c r="X133" s="209">
        <v>9.6969999999999992</v>
      </c>
      <c r="Y133" s="209">
        <v>9.6989999999999998</v>
      </c>
      <c r="Z133" s="209">
        <v>9.7249999999999996</v>
      </c>
      <c r="AA133" s="209"/>
      <c r="AB133" s="211"/>
    </row>
    <row r="134" spans="1:35">
      <c r="A134" s="200" t="s">
        <v>200</v>
      </c>
      <c r="B134" s="206"/>
      <c r="D134" s="212"/>
      <c r="E134" s="208">
        <v>6.17</v>
      </c>
      <c r="F134" s="208">
        <v>22.489000000000001</v>
      </c>
      <c r="G134" s="208">
        <v>30.158000000000001</v>
      </c>
      <c r="H134" s="208">
        <v>2.2839999999999998</v>
      </c>
      <c r="I134" s="209">
        <v>3.8069999999999999</v>
      </c>
      <c r="J134" s="209">
        <v>2.3090000000000002</v>
      </c>
      <c r="K134" s="209">
        <v>3.9420000000000002</v>
      </c>
      <c r="L134" s="209">
        <v>2.028</v>
      </c>
      <c r="M134" s="208">
        <v>2.028</v>
      </c>
      <c r="N134" s="209">
        <v>3.1280000000000001</v>
      </c>
      <c r="O134" s="209">
        <v>4.63</v>
      </c>
      <c r="P134" s="209">
        <v>12.189</v>
      </c>
      <c r="Q134" s="209">
        <v>5.6539999999999999</v>
      </c>
      <c r="R134" s="208">
        <v>5.6539999999999999</v>
      </c>
      <c r="S134" s="209">
        <v>6.62</v>
      </c>
      <c r="T134" s="209">
        <v>12.981999999999999</v>
      </c>
      <c r="U134" s="209">
        <v>19.146999999999998</v>
      </c>
      <c r="V134" s="209">
        <v>6.2169999999999996</v>
      </c>
      <c r="W134" s="208">
        <v>6.2169999999999996</v>
      </c>
      <c r="X134" s="209">
        <v>7.8230000000000004</v>
      </c>
      <c r="Y134" s="209">
        <v>17.238</v>
      </c>
      <c r="Z134" s="209">
        <v>22.652000000000001</v>
      </c>
      <c r="AA134" s="209"/>
      <c r="AB134" s="211"/>
    </row>
    <row r="135" spans="1:35">
      <c r="A135" s="200" t="s">
        <v>201</v>
      </c>
      <c r="B135" s="206"/>
      <c r="D135" s="212"/>
      <c r="E135" s="208">
        <v>-1.1459999999999999</v>
      </c>
      <c r="F135" s="208">
        <v>-1.282</v>
      </c>
      <c r="G135" s="208">
        <v>-1.7809999999999999</v>
      </c>
      <c r="H135" s="208">
        <v>-1.7689999999999999</v>
      </c>
      <c r="I135" s="209">
        <v>-1.7669999999999999</v>
      </c>
      <c r="J135" s="209">
        <v>-1.768</v>
      </c>
      <c r="K135" s="209">
        <v>-1.7669999999999999</v>
      </c>
      <c r="L135" s="209">
        <v>-1.7689999999999999</v>
      </c>
      <c r="M135" s="208">
        <v>-1.7689999999999999</v>
      </c>
      <c r="N135" s="209">
        <v>-1.7689999999999999</v>
      </c>
      <c r="O135" s="209">
        <v>-1.7689999999999999</v>
      </c>
      <c r="P135" s="209">
        <v>-1.7729999999999999</v>
      </c>
      <c r="Q135" s="209">
        <v>-1.7709999999999999</v>
      </c>
      <c r="R135" s="208">
        <v>-1.7709999999999999</v>
      </c>
      <c r="S135" s="209">
        <v>-1.546</v>
      </c>
      <c r="T135" s="209">
        <v>-1.546</v>
      </c>
      <c r="U135" s="209">
        <v>-1.548</v>
      </c>
      <c r="V135" s="209">
        <v>-1.5469999999999999</v>
      </c>
      <c r="W135" s="208">
        <v>-1.5469999999999999</v>
      </c>
      <c r="X135" s="209">
        <v>0</v>
      </c>
      <c r="Y135" s="209">
        <v>0</v>
      </c>
      <c r="Z135" s="209">
        <v>0</v>
      </c>
      <c r="AA135" s="209"/>
      <c r="AB135" s="211"/>
    </row>
    <row r="136" spans="1:35">
      <c r="A136" s="200" t="s">
        <v>202</v>
      </c>
      <c r="B136" s="206"/>
      <c r="D136" s="212"/>
      <c r="E136" s="208">
        <v>709.577</v>
      </c>
      <c r="F136" s="208">
        <v>772.48400000000004</v>
      </c>
      <c r="G136" s="208">
        <v>829.69899999999996</v>
      </c>
      <c r="H136" s="208">
        <v>800.58799999999997</v>
      </c>
      <c r="I136" s="209">
        <v>797.654</v>
      </c>
      <c r="J136" s="209">
        <v>769.82299999999998</v>
      </c>
      <c r="K136" s="209">
        <v>798.54</v>
      </c>
      <c r="L136" s="209">
        <v>748.41399999999999</v>
      </c>
      <c r="M136" s="208">
        <v>748.41399999999999</v>
      </c>
      <c r="N136" s="209">
        <v>747.13099999999997</v>
      </c>
      <c r="O136" s="209">
        <v>784.33600000000001</v>
      </c>
      <c r="P136" s="209">
        <v>838.34799999999996</v>
      </c>
      <c r="Q136" s="209">
        <v>855.08900000000006</v>
      </c>
      <c r="R136" s="208">
        <v>855.08900000000006</v>
      </c>
      <c r="S136" s="209">
        <v>882.58699999999999</v>
      </c>
      <c r="T136" s="209">
        <v>942.83299999999997</v>
      </c>
      <c r="U136" s="209">
        <v>1026.569</v>
      </c>
      <c r="V136" s="209">
        <v>1040.289</v>
      </c>
      <c r="W136" s="208">
        <v>1040.289</v>
      </c>
      <c r="X136" s="209">
        <v>1063.1120000000001</v>
      </c>
      <c r="Y136" s="209">
        <v>1131.5119999999999</v>
      </c>
      <c r="Z136" s="209">
        <v>1201.3009999999999</v>
      </c>
      <c r="AA136" s="209"/>
      <c r="AB136" s="211"/>
    </row>
    <row r="138" spans="1:35" s="214" customFormat="1" ht="13">
      <c r="A138" s="216" t="s">
        <v>203</v>
      </c>
      <c r="AC138" s="215"/>
      <c r="AD138" s="215"/>
      <c r="AE138" s="215"/>
      <c r="AF138" s="215"/>
      <c r="AG138" s="215"/>
      <c r="AH138" s="215"/>
      <c r="AI138" s="215"/>
    </row>
    <row r="139" spans="1:35">
      <c r="A139" t="s">
        <v>204</v>
      </c>
      <c r="D139" s="212">
        <f t="shared" ref="D139:AB139" si="82">D116</f>
        <v>26.469000000000001</v>
      </c>
      <c r="E139" s="212">
        <f t="shared" si="82"/>
        <v>26.469000000000001</v>
      </c>
      <c r="F139" s="212">
        <f t="shared" si="82"/>
        <v>5.625</v>
      </c>
      <c r="G139" s="212">
        <f t="shared" si="82"/>
        <v>22.5</v>
      </c>
      <c r="H139" s="212">
        <f t="shared" si="82"/>
        <v>81.721999999999994</v>
      </c>
      <c r="I139" s="209">
        <f t="shared" si="82"/>
        <v>61.521999999999998</v>
      </c>
      <c r="J139" s="209">
        <f t="shared" si="82"/>
        <v>66.638999999999996</v>
      </c>
      <c r="K139" s="209">
        <f t="shared" si="82"/>
        <v>13.125</v>
      </c>
      <c r="L139" s="209">
        <f t="shared" si="82"/>
        <v>17.5</v>
      </c>
      <c r="M139" s="212">
        <f t="shared" si="82"/>
        <v>17.5</v>
      </c>
      <c r="N139" s="209">
        <f t="shared" si="82"/>
        <v>17.5</v>
      </c>
      <c r="O139" s="209">
        <f t="shared" si="82"/>
        <v>17.5</v>
      </c>
      <c r="P139" s="209">
        <f t="shared" si="82"/>
        <v>17.5</v>
      </c>
      <c r="Q139" s="209">
        <f t="shared" si="82"/>
        <v>17.5</v>
      </c>
      <c r="R139" s="212">
        <f t="shared" si="82"/>
        <v>17.5</v>
      </c>
      <c r="S139" s="209">
        <f t="shared" si="82"/>
        <v>17.5</v>
      </c>
      <c r="T139" s="209">
        <f t="shared" si="82"/>
        <v>17.5</v>
      </c>
      <c r="U139" s="209">
        <f t="shared" si="82"/>
        <v>17.5</v>
      </c>
      <c r="V139" s="209">
        <f t="shared" si="82"/>
        <v>17.5</v>
      </c>
      <c r="W139" s="212">
        <f t="shared" si="82"/>
        <v>17.5</v>
      </c>
      <c r="X139" s="209">
        <f t="shared" si="82"/>
        <v>17.5</v>
      </c>
      <c r="Y139" s="209">
        <f t="shared" si="82"/>
        <v>0</v>
      </c>
      <c r="Z139" s="209">
        <f t="shared" si="82"/>
        <v>5</v>
      </c>
      <c r="AA139" s="209">
        <f t="shared" si="82"/>
        <v>10</v>
      </c>
      <c r="AB139" s="212">
        <f t="shared" si="82"/>
        <v>10</v>
      </c>
    </row>
    <row r="140" spans="1:35">
      <c r="A140" t="s">
        <v>205</v>
      </c>
      <c r="D140" s="212">
        <f>D124</f>
        <v>733.84299999999996</v>
      </c>
      <c r="E140" s="8">
        <f t="shared" ref="E140:AA140" si="83">E124</f>
        <v>733.84299999999996</v>
      </c>
      <c r="F140" s="8">
        <f t="shared" si="83"/>
        <v>867.57399999999996</v>
      </c>
      <c r="G140" s="8">
        <f t="shared" si="83"/>
        <v>844.40099999999995</v>
      </c>
      <c r="H140" s="8">
        <f t="shared" si="83"/>
        <v>501.56200000000001</v>
      </c>
      <c r="I140" s="221">
        <f t="shared" si="83"/>
        <v>835.178</v>
      </c>
      <c r="J140" s="221">
        <f t="shared" si="83"/>
        <v>831.197</v>
      </c>
      <c r="K140" s="221">
        <f t="shared" si="83"/>
        <v>827.226</v>
      </c>
      <c r="L140" s="221">
        <f t="shared" si="83"/>
        <v>823.25099999999998</v>
      </c>
      <c r="M140" s="8">
        <f t="shared" si="83"/>
        <v>823.25099999999998</v>
      </c>
      <c r="N140" s="221">
        <f t="shared" si="83"/>
        <v>819.31100000000004</v>
      </c>
      <c r="O140" s="221">
        <f t="shared" si="83"/>
        <v>815.33199999999999</v>
      </c>
      <c r="P140" s="221">
        <f t="shared" si="83"/>
        <v>811.35</v>
      </c>
      <c r="Q140" s="221">
        <f t="shared" si="83"/>
        <v>807.36699999999996</v>
      </c>
      <c r="R140" s="8">
        <f t="shared" si="83"/>
        <v>807.36699999999996</v>
      </c>
      <c r="S140" s="221">
        <f t="shared" si="83"/>
        <v>803.38199999999995</v>
      </c>
      <c r="T140" s="221">
        <f t="shared" si="83"/>
        <v>799.39499999999998</v>
      </c>
      <c r="U140" s="221">
        <f t="shared" si="83"/>
        <v>949.40599999999995</v>
      </c>
      <c r="V140" s="221">
        <f t="shared" si="83"/>
        <v>791.41499999999996</v>
      </c>
      <c r="W140" s="8">
        <f t="shared" si="83"/>
        <v>791.41499999999996</v>
      </c>
      <c r="X140" s="221">
        <f t="shared" si="83"/>
        <v>842.42200000000003</v>
      </c>
      <c r="Y140" s="221">
        <f t="shared" si="83"/>
        <v>942.36800000000005</v>
      </c>
      <c r="Z140" s="221">
        <f t="shared" si="83"/>
        <v>1092.789</v>
      </c>
      <c r="AA140" s="221">
        <f t="shared" si="83"/>
        <v>933.21199999999999</v>
      </c>
      <c r="AB140" s="8">
        <f t="shared" ref="AB140" si="84">AB124</f>
        <v>933.21199999999999</v>
      </c>
    </row>
    <row r="141" spans="1:35">
      <c r="A141" t="s">
        <v>206</v>
      </c>
      <c r="D141" s="223">
        <f>D139+D140</f>
        <v>760.31200000000001</v>
      </c>
      <c r="E141" s="222">
        <f>E139+E140</f>
        <v>760.31200000000001</v>
      </c>
      <c r="F141" s="222">
        <f t="shared" ref="F141:AB141" si="85">F139+F140</f>
        <v>873.19899999999996</v>
      </c>
      <c r="G141" s="222">
        <f t="shared" si="85"/>
        <v>866.90099999999995</v>
      </c>
      <c r="H141" s="222">
        <f t="shared" si="85"/>
        <v>583.28399999999999</v>
      </c>
      <c r="I141" s="224">
        <f t="shared" si="85"/>
        <v>896.7</v>
      </c>
      <c r="J141" s="224">
        <f t="shared" si="85"/>
        <v>897.83600000000001</v>
      </c>
      <c r="K141" s="224">
        <f t="shared" si="85"/>
        <v>840.351</v>
      </c>
      <c r="L141" s="224">
        <f t="shared" si="85"/>
        <v>840.75099999999998</v>
      </c>
      <c r="M141" s="222">
        <f t="shared" si="85"/>
        <v>840.75099999999998</v>
      </c>
      <c r="N141" s="224">
        <f t="shared" si="85"/>
        <v>836.81100000000004</v>
      </c>
      <c r="O141" s="224">
        <f t="shared" si="85"/>
        <v>832.83199999999999</v>
      </c>
      <c r="P141" s="224">
        <f t="shared" si="85"/>
        <v>828.85</v>
      </c>
      <c r="Q141" s="224">
        <f t="shared" si="85"/>
        <v>824.86699999999996</v>
      </c>
      <c r="R141" s="222">
        <f t="shared" si="85"/>
        <v>824.86699999999996</v>
      </c>
      <c r="S141" s="224">
        <f t="shared" si="85"/>
        <v>820.88199999999995</v>
      </c>
      <c r="T141" s="224">
        <f t="shared" si="85"/>
        <v>816.89499999999998</v>
      </c>
      <c r="U141" s="224">
        <f t="shared" si="85"/>
        <v>966.90599999999995</v>
      </c>
      <c r="V141" s="224">
        <f t="shared" si="85"/>
        <v>808.91499999999996</v>
      </c>
      <c r="W141" s="222">
        <f t="shared" si="85"/>
        <v>808.91499999999996</v>
      </c>
      <c r="X141" s="224">
        <f t="shared" si="85"/>
        <v>859.92200000000003</v>
      </c>
      <c r="Y141" s="224">
        <f t="shared" si="85"/>
        <v>942.36800000000005</v>
      </c>
      <c r="Z141" s="224">
        <f t="shared" si="85"/>
        <v>1097.789</v>
      </c>
      <c r="AA141" s="224">
        <f t="shared" si="85"/>
        <v>943.21199999999999</v>
      </c>
      <c r="AB141" s="222">
        <f t="shared" si="85"/>
        <v>943.21199999999999</v>
      </c>
    </row>
    <row r="142" spans="1:35">
      <c r="A142" t="s">
        <v>207</v>
      </c>
      <c r="D142" s="212">
        <f t="shared" ref="D142:AB142" si="86">D94</f>
        <v>84.028999999999996</v>
      </c>
      <c r="E142" s="212">
        <f t="shared" si="86"/>
        <v>84.028999999999996</v>
      </c>
      <c r="F142" s="212">
        <f t="shared" si="86"/>
        <v>128.34200000000001</v>
      </c>
      <c r="G142" s="212">
        <f t="shared" si="86"/>
        <v>54.56</v>
      </c>
      <c r="H142" s="212">
        <f t="shared" si="86"/>
        <v>11.77</v>
      </c>
      <c r="I142" s="209">
        <f t="shared" si="86"/>
        <v>330.61500000000001</v>
      </c>
      <c r="J142" s="209">
        <f t="shared" si="86"/>
        <v>261.947</v>
      </c>
      <c r="K142" s="209">
        <f t="shared" si="86"/>
        <v>263.70100000000002</v>
      </c>
      <c r="L142" s="209">
        <f t="shared" si="86"/>
        <v>310.75700000000001</v>
      </c>
      <c r="M142" s="212">
        <f t="shared" si="86"/>
        <v>310.75700000000001</v>
      </c>
      <c r="N142" s="209">
        <f t="shared" si="86"/>
        <v>185.56800000000001</v>
      </c>
      <c r="O142" s="209">
        <f t="shared" si="86"/>
        <v>120.27800000000001</v>
      </c>
      <c r="P142" s="209">
        <f t="shared" si="86"/>
        <v>65.284999999999997</v>
      </c>
      <c r="Q142" s="209">
        <f t="shared" si="86"/>
        <v>224.18600000000001</v>
      </c>
      <c r="R142" s="212">
        <f t="shared" si="86"/>
        <v>224.18600000000001</v>
      </c>
      <c r="S142" s="209">
        <f t="shared" si="86"/>
        <v>71.397000000000006</v>
      </c>
      <c r="T142" s="209">
        <f t="shared" si="86"/>
        <v>83.376999999999995</v>
      </c>
      <c r="U142" s="209">
        <f t="shared" si="86"/>
        <v>15.664999999999999</v>
      </c>
      <c r="V142" s="209">
        <f t="shared" si="86"/>
        <v>101.086</v>
      </c>
      <c r="W142" s="212">
        <f t="shared" si="86"/>
        <v>101.086</v>
      </c>
      <c r="X142" s="209">
        <f t="shared" si="86"/>
        <v>26.138999999999999</v>
      </c>
      <c r="Y142" s="209">
        <f t="shared" si="86"/>
        <v>19.564</v>
      </c>
      <c r="Z142" s="209">
        <f t="shared" si="86"/>
        <v>15.269</v>
      </c>
      <c r="AA142" s="209">
        <f t="shared" si="86"/>
        <v>92.67</v>
      </c>
      <c r="AB142" s="212">
        <f t="shared" si="86"/>
        <v>92.67</v>
      </c>
    </row>
    <row r="143" spans="1:35">
      <c r="A143" t="s">
        <v>208</v>
      </c>
      <c r="D143" s="222">
        <f>D141-D142</f>
        <v>676.28300000000002</v>
      </c>
      <c r="E143" s="222">
        <f t="shared" ref="E143:AB143" si="87">E141-E142</f>
        <v>676.28300000000002</v>
      </c>
      <c r="F143" s="222">
        <f t="shared" si="87"/>
        <v>744.85699999999997</v>
      </c>
      <c r="G143" s="222">
        <f t="shared" si="87"/>
        <v>812.34099999999989</v>
      </c>
      <c r="H143" s="222">
        <f t="shared" si="87"/>
        <v>571.51400000000001</v>
      </c>
      <c r="I143" s="224">
        <f t="shared" si="87"/>
        <v>566.08500000000004</v>
      </c>
      <c r="J143" s="224">
        <f t="shared" si="87"/>
        <v>635.88900000000001</v>
      </c>
      <c r="K143" s="224">
        <f t="shared" si="87"/>
        <v>576.65</v>
      </c>
      <c r="L143" s="224">
        <f t="shared" si="87"/>
        <v>529.99399999999991</v>
      </c>
      <c r="M143" s="222">
        <f t="shared" si="87"/>
        <v>529.99399999999991</v>
      </c>
      <c r="N143" s="224">
        <f t="shared" si="87"/>
        <v>651.24300000000005</v>
      </c>
      <c r="O143" s="224">
        <f t="shared" si="87"/>
        <v>712.55399999999997</v>
      </c>
      <c r="P143" s="224">
        <f t="shared" si="87"/>
        <v>763.56500000000005</v>
      </c>
      <c r="Q143" s="224">
        <f t="shared" si="87"/>
        <v>600.68099999999993</v>
      </c>
      <c r="R143" s="222">
        <f t="shared" si="87"/>
        <v>600.68099999999993</v>
      </c>
      <c r="S143" s="224">
        <f t="shared" si="87"/>
        <v>749.4849999999999</v>
      </c>
      <c r="T143" s="224">
        <f t="shared" si="87"/>
        <v>733.51800000000003</v>
      </c>
      <c r="U143" s="224">
        <f t="shared" si="87"/>
        <v>951.24099999999999</v>
      </c>
      <c r="V143" s="224">
        <f t="shared" si="87"/>
        <v>707.82899999999995</v>
      </c>
      <c r="W143" s="222">
        <f t="shared" si="87"/>
        <v>707.82899999999995</v>
      </c>
      <c r="X143" s="224">
        <f t="shared" si="87"/>
        <v>833.78300000000002</v>
      </c>
      <c r="Y143" s="224">
        <f t="shared" si="87"/>
        <v>922.80400000000009</v>
      </c>
      <c r="Z143" s="224">
        <f t="shared" si="87"/>
        <v>1082.52</v>
      </c>
      <c r="AA143" s="224">
        <f t="shared" si="87"/>
        <v>850.54200000000003</v>
      </c>
      <c r="AB143" s="222">
        <f t="shared" si="87"/>
        <v>850.54200000000003</v>
      </c>
    </row>
    <row r="144" spans="1:35">
      <c r="A144" t="s">
        <v>209</v>
      </c>
      <c r="E144" s="94">
        <f>E143/D143-1</f>
        <v>0</v>
      </c>
      <c r="F144" s="94">
        <f t="shared" ref="F144:H144" si="88">F143/E143-1</f>
        <v>0.10139837908094673</v>
      </c>
      <c r="G144" s="94">
        <f t="shared" si="88"/>
        <v>9.0599940659750633E-2</v>
      </c>
      <c r="H144" s="94">
        <f t="shared" si="88"/>
        <v>-0.29646047657326158</v>
      </c>
      <c r="M144" s="94">
        <f>M143/H143-1</f>
        <v>-7.26491389537266E-2</v>
      </c>
      <c r="N144" s="183">
        <f t="shared" ref="N144:AB144" si="89">N143/I143-1</f>
        <v>0.15043323882455817</v>
      </c>
      <c r="O144" s="183">
        <f t="shared" si="89"/>
        <v>0.12056349457216586</v>
      </c>
      <c r="P144" s="183">
        <f t="shared" si="89"/>
        <v>0.32413942599497103</v>
      </c>
      <c r="Q144" s="183">
        <f t="shared" si="89"/>
        <v>0.13337320799858121</v>
      </c>
      <c r="R144" s="94">
        <f t="shared" si="89"/>
        <v>0.13337320799858121</v>
      </c>
      <c r="S144" s="183">
        <f t="shared" si="89"/>
        <v>0.15085306099259399</v>
      </c>
      <c r="T144" s="183">
        <f t="shared" si="89"/>
        <v>2.9420928098081056E-2</v>
      </c>
      <c r="U144" s="183">
        <f t="shared" si="89"/>
        <v>0.24578916005841012</v>
      </c>
      <c r="V144" s="183">
        <f t="shared" si="89"/>
        <v>0.17837754149040852</v>
      </c>
      <c r="W144" s="94">
        <f t="shared" si="89"/>
        <v>0.17837754149040852</v>
      </c>
      <c r="X144" s="183">
        <f t="shared" si="89"/>
        <v>0.1124745658685633</v>
      </c>
      <c r="Y144" s="183">
        <f t="shared" si="89"/>
        <v>0.25805229046867306</v>
      </c>
      <c r="Z144" s="183">
        <f t="shared" si="89"/>
        <v>0.13800813884178664</v>
      </c>
      <c r="AA144" s="183">
        <f t="shared" si="89"/>
        <v>0.20162073043065498</v>
      </c>
      <c r="AB144" s="94">
        <f t="shared" si="89"/>
        <v>0.20162073043065498</v>
      </c>
    </row>
    <row r="146" spans="1:35">
      <c r="A146" t="s">
        <v>210</v>
      </c>
      <c r="D146" s="225">
        <f t="shared" ref="D146:Q146" si="90">D59</f>
        <v>441.6339930000002</v>
      </c>
      <c r="E146" s="225">
        <f t="shared" si="90"/>
        <v>383.47099099999969</v>
      </c>
      <c r="F146" s="225">
        <f t="shared" si="90"/>
        <v>328.11284600000022</v>
      </c>
      <c r="G146" s="225">
        <f t="shared" si="90"/>
        <v>310.03690899999987</v>
      </c>
      <c r="H146" s="225">
        <f t="shared" si="90"/>
        <v>311.00203599999975</v>
      </c>
      <c r="I146" s="226">
        <f t="shared" si="90"/>
        <v>44.080021000000045</v>
      </c>
      <c r="J146" s="226">
        <f t="shared" si="90"/>
        <v>73.77398600000005</v>
      </c>
      <c r="K146" s="226">
        <f t="shared" si="90"/>
        <v>83.147029999999987</v>
      </c>
      <c r="L146" s="226">
        <f t="shared" si="90"/>
        <v>43.318045999999974</v>
      </c>
      <c r="M146" s="225">
        <f t="shared" si="90"/>
        <v>244.31908299999981</v>
      </c>
      <c r="N146" s="226">
        <f t="shared" si="90"/>
        <v>63.724011000000026</v>
      </c>
      <c r="O146" s="226">
        <f t="shared" si="90"/>
        <v>104.70703100000004</v>
      </c>
      <c r="P146" s="226">
        <f t="shared" si="90"/>
        <v>114.58200400000007</v>
      </c>
      <c r="Q146" s="226">
        <f t="shared" si="90"/>
        <v>83.074986000000024</v>
      </c>
      <c r="R146" s="225">
        <f>Q147</f>
        <v>366.08803200000017</v>
      </c>
      <c r="S146" s="226">
        <f>S59</f>
        <v>113.54596900000003</v>
      </c>
      <c r="T146" s="226">
        <f>T59</f>
        <v>130.79003599999999</v>
      </c>
      <c r="U146" s="226">
        <f>U59</f>
        <v>166.78399600000009</v>
      </c>
      <c r="V146" s="226">
        <f>V59</f>
        <v>93.682028000000045</v>
      </c>
      <c r="W146" s="225">
        <f>V147</f>
        <v>504.80202900000018</v>
      </c>
      <c r="X146" s="226">
        <f>X59</f>
        <v>130.90198800000007</v>
      </c>
      <c r="Y146" s="226">
        <f>Y59</f>
        <v>158.33494100000004</v>
      </c>
      <c r="Z146" s="226">
        <f>Z59</f>
        <v>170.72900000000001</v>
      </c>
      <c r="AA146" s="226">
        <f>AA59</f>
        <v>116.37599999999985</v>
      </c>
      <c r="AB146" s="225">
        <f>AA147</f>
        <v>576.34192900000005</v>
      </c>
    </row>
    <row r="147" spans="1:35" ht="13" thickBot="1">
      <c r="A147" t="s">
        <v>211</v>
      </c>
      <c r="D147" s="225">
        <f>D146</f>
        <v>441.6339930000002</v>
      </c>
      <c r="E147" s="225">
        <f t="shared" ref="E147:H147" si="91">E146</f>
        <v>383.47099099999969</v>
      </c>
      <c r="F147" s="225">
        <f t="shared" si="91"/>
        <v>328.11284600000022</v>
      </c>
      <c r="G147" s="225">
        <f t="shared" si="91"/>
        <v>310.03690899999987</v>
      </c>
      <c r="H147" s="225">
        <f t="shared" si="91"/>
        <v>311.00203599999975</v>
      </c>
      <c r="M147" s="225">
        <f>M146</f>
        <v>244.31908299999981</v>
      </c>
      <c r="N147" s="226">
        <f>N146+SUM(J146:L146)</f>
        <v>263.96307300000007</v>
      </c>
      <c r="O147" s="226">
        <f>O146+N146+K146+L146</f>
        <v>294.89611800000006</v>
      </c>
      <c r="P147" s="226">
        <f>P146+O146+N146+L146</f>
        <v>326.33109200000013</v>
      </c>
      <c r="Q147" s="226">
        <f>SUM(N146:Q146)</f>
        <v>366.08803200000017</v>
      </c>
      <c r="R147" s="225">
        <f>R146</f>
        <v>366.08803200000017</v>
      </c>
      <c r="S147" s="226">
        <f>S146+SUM(O146:Q146)</f>
        <v>415.90999000000016</v>
      </c>
      <c r="T147" s="226">
        <f>T146+S146+P146+Q146</f>
        <v>441.99299500000012</v>
      </c>
      <c r="U147" s="226">
        <f>U146+T146+S146+Q146</f>
        <v>494.19498700000014</v>
      </c>
      <c r="V147" s="226">
        <f>SUM(S146:V146)</f>
        <v>504.80202900000018</v>
      </c>
      <c r="W147" s="225">
        <f>W146</f>
        <v>504.80202900000018</v>
      </c>
      <c r="X147" s="226">
        <f>X146+SUM(T146:V146)</f>
        <v>522.15804800000024</v>
      </c>
      <c r="Y147" s="226">
        <f>Y146+X146+U146+V146</f>
        <v>549.70295300000032</v>
      </c>
      <c r="Z147" s="226">
        <f>Z146+Y146+X146+V146</f>
        <v>553.64795700000013</v>
      </c>
      <c r="AA147" s="226">
        <f>SUM(X146:AA146)</f>
        <v>576.34192900000005</v>
      </c>
      <c r="AB147" s="225">
        <f>AB146</f>
        <v>576.34192900000005</v>
      </c>
    </row>
    <row r="148" spans="1:35" s="53" customFormat="1" ht="13.5" thickBot="1">
      <c r="A148" s="220" t="s">
        <v>212</v>
      </c>
      <c r="D148" s="135">
        <f>D143/D147</f>
        <v>1.531320076622815</v>
      </c>
      <c r="E148" s="135">
        <f t="shared" ref="E148:H148" si="92">E143/E147</f>
        <v>1.7635832067411863</v>
      </c>
      <c r="F148" s="135">
        <f t="shared" si="92"/>
        <v>2.2701244680922961</v>
      </c>
      <c r="G148" s="135">
        <f t="shared" si="92"/>
        <v>2.620142881117423</v>
      </c>
      <c r="H148" s="135">
        <f t="shared" si="92"/>
        <v>1.8376535644287566</v>
      </c>
      <c r="I148" s="217"/>
      <c r="J148" s="217"/>
      <c r="K148" s="217"/>
      <c r="L148" s="217"/>
      <c r="M148" s="135">
        <f>M143/M147</f>
        <v>2.1692697659642097</v>
      </c>
      <c r="N148" s="227">
        <f>N143/N147</f>
        <v>2.4671746415075257</v>
      </c>
      <c r="O148" s="227">
        <f t="shared" ref="O148:R148" si="93">O143/O147</f>
        <v>2.4162881655837865</v>
      </c>
      <c r="P148" s="227">
        <f t="shared" si="93"/>
        <v>2.3398475312919302</v>
      </c>
      <c r="Q148" s="227">
        <f t="shared" si="93"/>
        <v>1.6408102628167851</v>
      </c>
      <c r="R148" s="135">
        <f t="shared" si="93"/>
        <v>1.6408102628167851</v>
      </c>
      <c r="S148" s="227">
        <f>S143/S147</f>
        <v>1.802036541608437</v>
      </c>
      <c r="T148" s="227">
        <f t="shared" ref="T148" si="94">T143/T147</f>
        <v>1.6595692879702761</v>
      </c>
      <c r="U148" s="227">
        <f t="shared" ref="U148" si="95">U143/U147</f>
        <v>1.9248293184325638</v>
      </c>
      <c r="V148" s="227">
        <f t="shared" ref="V148" si="96">V143/V147</f>
        <v>1.4021912736804782</v>
      </c>
      <c r="W148" s="135">
        <f t="shared" ref="W148" si="97">W143/W147</f>
        <v>1.4021912736804782</v>
      </c>
      <c r="X148" s="227">
        <f>X143/X147</f>
        <v>1.5968019705788383</v>
      </c>
      <c r="Y148" s="227">
        <f t="shared" ref="Y148" si="98">Y143/Y147</f>
        <v>1.6787321133419482</v>
      </c>
      <c r="Z148" s="227">
        <f t="shared" ref="Z148" si="99">Z143/Z147</f>
        <v>1.9552496966948976</v>
      </c>
      <c r="AA148" s="227">
        <f t="shared" ref="AA148" si="100">AA143/AA147</f>
        <v>1.4757593664506752</v>
      </c>
      <c r="AB148" s="135">
        <f t="shared" ref="AB148" si="101">AB143/AB147</f>
        <v>1.4757593664506752</v>
      </c>
      <c r="AC148" s="218"/>
      <c r="AD148" s="218"/>
      <c r="AE148" s="218"/>
      <c r="AF148" s="218"/>
      <c r="AG148" s="219"/>
      <c r="AH148" s="219"/>
      <c r="AI148" s="219"/>
    </row>
    <row r="150" spans="1:35" s="214" customFormat="1" ht="13">
      <c r="A150" s="216" t="s">
        <v>213</v>
      </c>
      <c r="AC150" s="215"/>
      <c r="AD150" s="215"/>
      <c r="AE150" s="215"/>
      <c r="AF150" s="215"/>
      <c r="AG150" s="215"/>
      <c r="AH150" s="215"/>
      <c r="AI150" s="215"/>
    </row>
    <row r="151" spans="1:35">
      <c r="A151" t="s">
        <v>214</v>
      </c>
      <c r="D151" s="212">
        <f t="shared" ref="D151:AB151" si="102">D92</f>
        <v>1840.9559999999999</v>
      </c>
      <c r="E151" s="212">
        <f t="shared" si="102"/>
        <v>1840.9559999999999</v>
      </c>
      <c r="F151" s="212">
        <f t="shared" si="102"/>
        <v>2097.5030000000002</v>
      </c>
      <c r="G151" s="212">
        <f t="shared" si="102"/>
        <v>2217.6309999999999</v>
      </c>
      <c r="H151" s="212">
        <f t="shared" si="102"/>
        <v>1944.165</v>
      </c>
      <c r="I151" s="209">
        <f t="shared" si="102"/>
        <v>2263.0169999999998</v>
      </c>
      <c r="J151" s="209">
        <f t="shared" si="102"/>
        <v>2241.85</v>
      </c>
      <c r="K151" s="209">
        <f t="shared" si="102"/>
        <v>2204.6950000000002</v>
      </c>
      <c r="L151" s="209">
        <f t="shared" si="102"/>
        <v>2118.2240000000002</v>
      </c>
      <c r="M151" s="212">
        <f t="shared" si="102"/>
        <v>2118.2240000000002</v>
      </c>
      <c r="N151" s="209">
        <f t="shared" si="102"/>
        <v>2132.1120000000001</v>
      </c>
      <c r="O151" s="209">
        <f t="shared" si="102"/>
        <v>2206.37</v>
      </c>
      <c r="P151" s="209">
        <f t="shared" si="102"/>
        <v>2305.2959999999998</v>
      </c>
      <c r="Q151" s="209">
        <f t="shared" si="102"/>
        <v>2313.2539999999999</v>
      </c>
      <c r="R151" s="212">
        <f t="shared" si="102"/>
        <v>2313.2539999999999</v>
      </c>
      <c r="S151" s="209">
        <f t="shared" si="102"/>
        <v>2311.7179999999998</v>
      </c>
      <c r="T151" s="209">
        <f t="shared" si="102"/>
        <v>2395.6010000000001</v>
      </c>
      <c r="U151" s="209">
        <f t="shared" si="102"/>
        <v>2664.165</v>
      </c>
      <c r="V151" s="209">
        <f t="shared" si="102"/>
        <v>2516.8850000000002</v>
      </c>
      <c r="W151" s="212">
        <f t="shared" si="102"/>
        <v>2516.8850000000002</v>
      </c>
      <c r="X151" s="209">
        <f t="shared" si="102"/>
        <v>2611.6080000000002</v>
      </c>
      <c r="Y151" s="209">
        <f t="shared" si="102"/>
        <v>2779.395</v>
      </c>
      <c r="Z151" s="209">
        <f t="shared" si="102"/>
        <v>3114.6950000000002</v>
      </c>
      <c r="AA151" s="209">
        <f t="shared" si="102"/>
        <v>2945.3670000000002</v>
      </c>
      <c r="AB151" s="212">
        <f t="shared" si="102"/>
        <v>2945.3670000000002</v>
      </c>
    </row>
    <row r="152" spans="1:35">
      <c r="A152" t="s">
        <v>215</v>
      </c>
      <c r="D152" s="222">
        <f t="shared" ref="D152:AB152" si="103">D115+D117+D118+D119+D121</f>
        <v>233.143</v>
      </c>
      <c r="E152" s="222">
        <f t="shared" si="103"/>
        <v>233.143</v>
      </c>
      <c r="F152" s="222">
        <f t="shared" si="103"/>
        <v>279.36600000000004</v>
      </c>
      <c r="G152" s="222">
        <f t="shared" si="103"/>
        <v>273.94399999999996</v>
      </c>
      <c r="H152" s="222">
        <f t="shared" si="103"/>
        <v>341.99900000000002</v>
      </c>
      <c r="I152" s="224">
        <f t="shared" si="103"/>
        <v>349.59000000000003</v>
      </c>
      <c r="J152" s="224">
        <f t="shared" si="103"/>
        <v>354.75900000000001</v>
      </c>
      <c r="K152" s="224">
        <f t="shared" si="103"/>
        <v>355.41399999999999</v>
      </c>
      <c r="L152" s="224">
        <f t="shared" si="103"/>
        <v>339.65499999999997</v>
      </c>
      <c r="M152" s="222">
        <f t="shared" si="103"/>
        <v>339.65499999999997</v>
      </c>
      <c r="N152" s="224">
        <f t="shared" si="103"/>
        <v>353.64499999999998</v>
      </c>
      <c r="O152" s="224">
        <f t="shared" si="103"/>
        <v>389.29300000000001</v>
      </c>
      <c r="P152" s="224">
        <f t="shared" si="103"/>
        <v>427.07799999999997</v>
      </c>
      <c r="Q152" s="224">
        <f t="shared" si="103"/>
        <v>424.524</v>
      </c>
      <c r="R152" s="222">
        <f t="shared" si="103"/>
        <v>424.524</v>
      </c>
      <c r="S152" s="224">
        <f t="shared" si="103"/>
        <v>386.95599999999996</v>
      </c>
      <c r="T152" s="224">
        <f t="shared" si="103"/>
        <v>412.59800000000001</v>
      </c>
      <c r="U152" s="224">
        <f t="shared" si="103"/>
        <v>441.18499999999995</v>
      </c>
      <c r="V152" s="224">
        <f t="shared" si="103"/>
        <v>456.78899999999999</v>
      </c>
      <c r="W152" s="222">
        <f t="shared" si="103"/>
        <v>456.78899999999999</v>
      </c>
      <c r="X152" s="224">
        <f t="shared" si="103"/>
        <v>463.19900000000001</v>
      </c>
      <c r="Y152" s="224">
        <f t="shared" si="103"/>
        <v>477.79300000000001</v>
      </c>
      <c r="Z152" s="224">
        <f t="shared" si="103"/>
        <v>568.72299999999996</v>
      </c>
      <c r="AA152" s="224">
        <f t="shared" si="103"/>
        <v>541.32999999999993</v>
      </c>
      <c r="AB152" s="222">
        <f t="shared" si="103"/>
        <v>541.32999999999993</v>
      </c>
    </row>
    <row r="153" spans="1:35">
      <c r="A153" t="s">
        <v>216</v>
      </c>
      <c r="D153" s="222">
        <f>D151-D152</f>
        <v>1607.8129999999999</v>
      </c>
      <c r="E153" s="222">
        <f t="shared" ref="E153:AB153" si="104">E151-E152</f>
        <v>1607.8129999999999</v>
      </c>
      <c r="F153" s="222">
        <f t="shared" si="104"/>
        <v>1818.1370000000002</v>
      </c>
      <c r="G153" s="222">
        <f t="shared" si="104"/>
        <v>1943.6869999999999</v>
      </c>
      <c r="H153" s="222">
        <f t="shared" si="104"/>
        <v>1602.1659999999999</v>
      </c>
      <c r="I153" s="224">
        <f t="shared" si="104"/>
        <v>1913.4269999999997</v>
      </c>
      <c r="J153" s="224">
        <f t="shared" si="104"/>
        <v>1887.0909999999999</v>
      </c>
      <c r="K153" s="224">
        <f t="shared" si="104"/>
        <v>1849.2810000000002</v>
      </c>
      <c r="L153" s="224">
        <f t="shared" si="104"/>
        <v>1778.5690000000002</v>
      </c>
      <c r="M153" s="222">
        <f t="shared" si="104"/>
        <v>1778.5690000000002</v>
      </c>
      <c r="N153" s="224">
        <f t="shared" si="104"/>
        <v>1778.4670000000001</v>
      </c>
      <c r="O153" s="224">
        <f t="shared" si="104"/>
        <v>1817.0769999999998</v>
      </c>
      <c r="P153" s="224">
        <f t="shared" si="104"/>
        <v>1878.2179999999998</v>
      </c>
      <c r="Q153" s="224">
        <f t="shared" si="104"/>
        <v>1888.73</v>
      </c>
      <c r="R153" s="222">
        <f t="shared" si="104"/>
        <v>1888.73</v>
      </c>
      <c r="S153" s="224">
        <f t="shared" si="104"/>
        <v>1924.7619999999999</v>
      </c>
      <c r="T153" s="224">
        <f t="shared" si="104"/>
        <v>1983.0030000000002</v>
      </c>
      <c r="U153" s="224">
        <f t="shared" si="104"/>
        <v>2222.98</v>
      </c>
      <c r="V153" s="224">
        <f t="shared" si="104"/>
        <v>2060.0960000000005</v>
      </c>
      <c r="W153" s="222">
        <f t="shared" si="104"/>
        <v>2060.0960000000005</v>
      </c>
      <c r="X153" s="224">
        <f t="shared" si="104"/>
        <v>2148.4090000000001</v>
      </c>
      <c r="Y153" s="224">
        <f t="shared" si="104"/>
        <v>2301.6019999999999</v>
      </c>
      <c r="Z153" s="224">
        <f t="shared" si="104"/>
        <v>2545.9720000000002</v>
      </c>
      <c r="AA153" s="224">
        <f t="shared" si="104"/>
        <v>2404.0370000000003</v>
      </c>
      <c r="AB153" s="222">
        <f t="shared" si="104"/>
        <v>2404.0370000000003</v>
      </c>
    </row>
    <row r="154" spans="1:35">
      <c r="A154" t="s">
        <v>217</v>
      </c>
      <c r="D154" s="212">
        <f t="shared" ref="D154:Z154" si="105">D108</f>
        <v>0</v>
      </c>
      <c r="E154" s="212">
        <f t="shared" si="105"/>
        <v>321.74299999999999</v>
      </c>
      <c r="F154" s="212">
        <f t="shared" si="105"/>
        <v>325.74900000000002</v>
      </c>
      <c r="G154" s="212">
        <f t="shared" si="105"/>
        <v>325.74900000000002</v>
      </c>
      <c r="H154" s="212">
        <f t="shared" si="105"/>
        <v>272.48500000000001</v>
      </c>
      <c r="I154" s="209">
        <f t="shared" si="105"/>
        <v>272.48500000000001</v>
      </c>
      <c r="J154" s="209">
        <f t="shared" si="105"/>
        <v>272.48500000000001</v>
      </c>
      <c r="K154" s="209">
        <f t="shared" si="105"/>
        <v>272.48500000000001</v>
      </c>
      <c r="L154" s="209">
        <f t="shared" si="105"/>
        <v>272.48500000000001</v>
      </c>
      <c r="M154" s="212">
        <f t="shared" si="105"/>
        <v>272.48500000000001</v>
      </c>
      <c r="N154" s="209">
        <f t="shared" si="105"/>
        <v>272.48500000000001</v>
      </c>
      <c r="O154" s="209">
        <f t="shared" si="105"/>
        <v>272.48500000000001</v>
      </c>
      <c r="P154" s="209">
        <f t="shared" si="105"/>
        <v>272.48500000000001</v>
      </c>
      <c r="Q154" s="209">
        <f t="shared" si="105"/>
        <v>272.54500000000002</v>
      </c>
      <c r="R154" s="212">
        <f t="shared" si="105"/>
        <v>272.54500000000002</v>
      </c>
      <c r="S154" s="209">
        <f t="shared" si="105"/>
        <v>272.54500000000002</v>
      </c>
      <c r="T154" s="209">
        <f t="shared" si="105"/>
        <v>272.54500000000002</v>
      </c>
      <c r="U154" s="209">
        <f t="shared" si="105"/>
        <v>309.95299999999997</v>
      </c>
      <c r="V154" s="209">
        <f t="shared" si="105"/>
        <v>311.99099999999999</v>
      </c>
      <c r="W154" s="212">
        <f t="shared" si="105"/>
        <v>311.99099999999999</v>
      </c>
      <c r="X154" s="209">
        <f t="shared" si="105"/>
        <v>315.30799999999999</v>
      </c>
      <c r="Y154" s="209">
        <f t="shared" si="105"/>
        <v>320.38799999999998</v>
      </c>
      <c r="Z154" s="209">
        <f t="shared" si="105"/>
        <v>332.37400000000002</v>
      </c>
      <c r="AA154" s="209">
        <f>AA107</f>
        <v>550.07600000000002</v>
      </c>
      <c r="AB154" s="212">
        <f>AA154</f>
        <v>550.07600000000002</v>
      </c>
    </row>
    <row r="155" spans="1:35">
      <c r="A155" t="s">
        <v>218</v>
      </c>
      <c r="D155" s="212">
        <f t="shared" ref="D155:Z155" si="106">D109</f>
        <v>0</v>
      </c>
      <c r="E155" s="212">
        <f t="shared" si="106"/>
        <v>171.46899999999999</v>
      </c>
      <c r="F155" s="212">
        <f t="shared" si="106"/>
        <v>161.125</v>
      </c>
      <c r="G155" s="212">
        <f t="shared" si="106"/>
        <v>139.94499999999999</v>
      </c>
      <c r="H155" s="212">
        <f t="shared" si="106"/>
        <v>119.322</v>
      </c>
      <c r="I155" s="209">
        <f t="shared" si="106"/>
        <v>114.64700000000001</v>
      </c>
      <c r="J155" s="209">
        <f t="shared" si="106"/>
        <v>109.968</v>
      </c>
      <c r="K155" s="209">
        <f t="shared" si="106"/>
        <v>105.864</v>
      </c>
      <c r="L155" s="209">
        <f t="shared" si="106"/>
        <v>101.83199999999999</v>
      </c>
      <c r="M155" s="212">
        <f t="shared" si="106"/>
        <v>101.83199999999999</v>
      </c>
      <c r="N155" s="209">
        <f t="shared" si="106"/>
        <v>97.902000000000001</v>
      </c>
      <c r="O155" s="209">
        <f t="shared" si="106"/>
        <v>94.02</v>
      </c>
      <c r="P155" s="209">
        <f t="shared" si="106"/>
        <v>90.138000000000005</v>
      </c>
      <c r="Q155" s="209">
        <f t="shared" si="106"/>
        <v>86.566000000000003</v>
      </c>
      <c r="R155" s="212">
        <f t="shared" si="106"/>
        <v>86.566000000000003</v>
      </c>
      <c r="S155" s="209">
        <f t="shared" si="106"/>
        <v>83.057000000000002</v>
      </c>
      <c r="T155" s="209">
        <f t="shared" si="106"/>
        <v>79.587000000000003</v>
      </c>
      <c r="U155" s="209">
        <f t="shared" si="106"/>
        <v>115.755</v>
      </c>
      <c r="V155" s="209">
        <f t="shared" si="106"/>
        <v>108.95399999999999</v>
      </c>
      <c r="W155" s="212">
        <f t="shared" si="106"/>
        <v>108.95399999999999</v>
      </c>
      <c r="X155" s="209">
        <f t="shared" si="106"/>
        <v>108.465</v>
      </c>
      <c r="Y155" s="209">
        <f t="shared" si="106"/>
        <v>109.16</v>
      </c>
      <c r="Z155" s="209">
        <f t="shared" si="106"/>
        <v>227.66900000000001</v>
      </c>
      <c r="AA155" s="209">
        <f>AA109</f>
        <v>0</v>
      </c>
      <c r="AB155" s="212">
        <f>AB109</f>
        <v>0</v>
      </c>
    </row>
    <row r="156" spans="1:35">
      <c r="A156" t="s">
        <v>219</v>
      </c>
      <c r="D156" s="222">
        <f>D153-D154-D155</f>
        <v>1607.8129999999999</v>
      </c>
      <c r="E156" s="222">
        <f t="shared" ref="E156:AB156" si="107">E153-E154-E155</f>
        <v>1114.6009999999999</v>
      </c>
      <c r="F156" s="222">
        <f t="shared" si="107"/>
        <v>1331.2630000000001</v>
      </c>
      <c r="G156" s="222">
        <f t="shared" si="107"/>
        <v>1477.9929999999999</v>
      </c>
      <c r="H156" s="222">
        <f t="shared" si="107"/>
        <v>1210.3589999999999</v>
      </c>
      <c r="I156" s="224">
        <f t="shared" si="107"/>
        <v>1526.2949999999996</v>
      </c>
      <c r="J156" s="224">
        <f t="shared" si="107"/>
        <v>1504.6379999999997</v>
      </c>
      <c r="K156" s="224">
        <f t="shared" si="107"/>
        <v>1470.9320000000002</v>
      </c>
      <c r="L156" s="224">
        <f t="shared" si="107"/>
        <v>1404.2520000000004</v>
      </c>
      <c r="M156" s="222">
        <f t="shared" si="107"/>
        <v>1404.2520000000004</v>
      </c>
      <c r="N156" s="224">
        <f t="shared" si="107"/>
        <v>1408.08</v>
      </c>
      <c r="O156" s="224">
        <f t="shared" si="107"/>
        <v>1450.5719999999997</v>
      </c>
      <c r="P156" s="224">
        <f t="shared" si="107"/>
        <v>1515.5949999999998</v>
      </c>
      <c r="Q156" s="224">
        <f t="shared" si="107"/>
        <v>1529.6189999999999</v>
      </c>
      <c r="R156" s="222">
        <f t="shared" si="107"/>
        <v>1529.6189999999999</v>
      </c>
      <c r="S156" s="224">
        <f t="shared" si="107"/>
        <v>1569.1599999999999</v>
      </c>
      <c r="T156" s="224">
        <f t="shared" si="107"/>
        <v>1630.8710000000001</v>
      </c>
      <c r="U156" s="224">
        <f t="shared" si="107"/>
        <v>1797.2719999999999</v>
      </c>
      <c r="V156" s="224">
        <f t="shared" si="107"/>
        <v>1639.1510000000005</v>
      </c>
      <c r="W156" s="222">
        <f t="shared" si="107"/>
        <v>1639.1510000000005</v>
      </c>
      <c r="X156" s="224">
        <f t="shared" si="107"/>
        <v>1724.6360000000002</v>
      </c>
      <c r="Y156" s="224">
        <f t="shared" si="107"/>
        <v>1872.0539999999999</v>
      </c>
      <c r="Z156" s="224">
        <f t="shared" si="107"/>
        <v>1985.9289999999999</v>
      </c>
      <c r="AA156" s="224">
        <f t="shared" si="107"/>
        <v>1853.9610000000002</v>
      </c>
      <c r="AB156" s="222">
        <f t="shared" si="107"/>
        <v>1853.9610000000002</v>
      </c>
    </row>
    <row r="158" spans="1:35">
      <c r="A158" t="s">
        <v>220</v>
      </c>
      <c r="D158" s="68">
        <f t="shared" ref="D158:AB158" si="108">D70-D65</f>
        <v>287.78898700000019</v>
      </c>
      <c r="E158" s="225">
        <f t="shared" si="108"/>
        <v>216.60799799999975</v>
      </c>
      <c r="F158" s="225">
        <f t="shared" si="108"/>
        <v>147.71284900000023</v>
      </c>
      <c r="G158" s="225">
        <f t="shared" si="108"/>
        <v>127.32590899999985</v>
      </c>
      <c r="H158" s="225">
        <f t="shared" si="108"/>
        <v>132.36003299999976</v>
      </c>
      <c r="I158" s="226">
        <f t="shared" si="108"/>
        <v>4.1130220000000381</v>
      </c>
      <c r="J158" s="226">
        <f t="shared" si="108"/>
        <v>33.994984000000052</v>
      </c>
      <c r="K158" s="226">
        <f t="shared" si="108"/>
        <v>44.007030999999984</v>
      </c>
      <c r="L158" s="226">
        <f t="shared" si="108"/>
        <v>3.8890449999999728</v>
      </c>
      <c r="M158" s="225">
        <f t="shared" si="108"/>
        <v>86.00408999999982</v>
      </c>
      <c r="N158" s="226">
        <f t="shared" si="108"/>
        <v>29.348010000000031</v>
      </c>
      <c r="O158" s="226">
        <f t="shared" si="108"/>
        <v>68.199030000000036</v>
      </c>
      <c r="P158" s="226">
        <f t="shared" si="108"/>
        <v>79.748005000000077</v>
      </c>
      <c r="Q158" s="226">
        <f t="shared" si="108"/>
        <v>43.443987000000028</v>
      </c>
      <c r="R158" s="225">
        <f t="shared" si="108"/>
        <v>220.74000100000006</v>
      </c>
      <c r="S158" s="226">
        <f t="shared" si="108"/>
        <v>77.470969000000025</v>
      </c>
      <c r="T158" s="226">
        <f t="shared" si="108"/>
        <v>94.032035999999977</v>
      </c>
      <c r="U158" s="226">
        <f t="shared" si="108"/>
        <v>126.32099700000009</v>
      </c>
      <c r="V158" s="226">
        <f t="shared" si="108"/>
        <v>46.777028000000051</v>
      </c>
      <c r="W158" s="225">
        <f t="shared" si="108"/>
        <v>344.60227099999997</v>
      </c>
      <c r="X158" s="226">
        <f t="shared" si="108"/>
        <v>90.277986000000055</v>
      </c>
      <c r="Y158" s="226">
        <f t="shared" si="108"/>
        <v>112.67194200000004</v>
      </c>
      <c r="Z158" s="226">
        <f t="shared" si="108"/>
        <v>119.97200000000001</v>
      </c>
      <c r="AA158" s="226">
        <f t="shared" si="108"/>
        <v>62.408999999999843</v>
      </c>
      <c r="AB158" s="225">
        <f t="shared" si="108"/>
        <v>385.33092799999997</v>
      </c>
    </row>
    <row r="159" spans="1:35">
      <c r="A159" t="s">
        <v>221</v>
      </c>
      <c r="D159" s="7">
        <f t="shared" ref="D159:AB159" si="109">D76</f>
        <v>0.3721992567970539</v>
      </c>
      <c r="E159" s="7">
        <f t="shared" si="109"/>
        <v>0.14945118613395081</v>
      </c>
      <c r="F159" s="7">
        <f t="shared" si="109"/>
        <v>0.28545628511651139</v>
      </c>
      <c r="G159" s="7">
        <f t="shared" si="109"/>
        <v>0.27148057178310947</v>
      </c>
      <c r="H159" s="7">
        <f t="shared" si="109"/>
        <v>0.42014960940523177</v>
      </c>
      <c r="I159" s="228">
        <f t="shared" si="109"/>
        <v>-1.4917853231106244</v>
      </c>
      <c r="J159" s="228">
        <f t="shared" si="109"/>
        <v>0.26341187556919332</v>
      </c>
      <c r="K159" s="228">
        <f t="shared" si="109"/>
        <v>0.17657347670250897</v>
      </c>
      <c r="L159" s="228">
        <f t="shared" si="109"/>
        <v>-1.160924199432509</v>
      </c>
      <c r="M159" s="7">
        <f t="shared" si="109"/>
        <v>7.9619522517441213E-2</v>
      </c>
      <c r="N159" s="228">
        <f t="shared" si="109"/>
        <v>3.4305486900642605E-2</v>
      </c>
      <c r="O159" s="228">
        <f t="shared" si="109"/>
        <v>0.25480866827280862</v>
      </c>
      <c r="P159" s="228">
        <f t="shared" si="109"/>
        <v>0.21898317482165466</v>
      </c>
      <c r="Q159" s="228">
        <f t="shared" si="109"/>
        <v>0.22187373276899075</v>
      </c>
      <c r="R159" s="7">
        <f t="shared" si="109"/>
        <v>0.21046291548382481</v>
      </c>
      <c r="S159" s="228">
        <f t="shared" si="109"/>
        <v>0.22051771162222894</v>
      </c>
      <c r="T159" s="228">
        <f t="shared" si="109"/>
        <v>0.26309096433579465</v>
      </c>
      <c r="U159" s="228">
        <f t="shared" si="109"/>
        <v>0.25481225458590212</v>
      </c>
      <c r="V159" s="228">
        <f t="shared" si="109"/>
        <v>0.26300550747442958</v>
      </c>
      <c r="W159" s="7">
        <f t="shared" si="109"/>
        <v>0.25026112333202466</v>
      </c>
      <c r="X159" s="228">
        <f t="shared" si="109"/>
        <v>0.19226796136563193</v>
      </c>
      <c r="Y159" s="228">
        <f t="shared" si="109"/>
        <v>0.27862560246364126</v>
      </c>
      <c r="Z159" s="228">
        <f t="shared" si="109"/>
        <v>0.30811445929874337</v>
      </c>
      <c r="AA159" s="228">
        <f t="shared" si="109"/>
        <v>0.25510710356580535</v>
      </c>
      <c r="AB159" s="7">
        <f t="shared" si="109"/>
        <v>0.23311252735303709</v>
      </c>
    </row>
    <row r="160" spans="1:35">
      <c r="A160" t="s">
        <v>222</v>
      </c>
      <c r="D160" s="8">
        <f>D158*-D159</f>
        <v>-107.11484707577708</v>
      </c>
      <c r="E160" s="8">
        <f t="shared" ref="E160:H160" si="110">E158*-E159</f>
        <v>-32.372322227200407</v>
      </c>
      <c r="F160" s="8">
        <f t="shared" si="110"/>
        <v>-42.165561139516264</v>
      </c>
      <c r="G160" s="8">
        <f t="shared" si="110"/>
        <v>-34.566510578124124</v>
      </c>
      <c r="H160" s="8">
        <f t="shared" si="110"/>
        <v>-55.611016165813488</v>
      </c>
      <c r="I160" s="221">
        <f t="shared" ref="I160" si="111">I158*-I159</f>
        <v>6.1357458532311631</v>
      </c>
      <c r="J160" s="221">
        <f t="shared" ref="J160" si="112">J158*-J159</f>
        <v>-8.9546824953847324</v>
      </c>
      <c r="K160" s="221">
        <f t="shared" ref="K160" si="113">K158*-K159</f>
        <v>-7.7704744630250877</v>
      </c>
      <c r="L160" s="221">
        <f t="shared" ref="L160" si="114">L158*-L159</f>
        <v>4.5148864531819708</v>
      </c>
      <c r="M160" s="8">
        <f t="shared" ref="M160" si="115">M158*-M159</f>
        <v>-6.847604580347026</v>
      </c>
      <c r="N160" s="221">
        <f t="shared" ref="N160" si="116">N158*-N159</f>
        <v>-1.0067977726149293</v>
      </c>
      <c r="O160" s="221">
        <f t="shared" ref="O160" si="117">O158*-O159</f>
        <v>-17.377704011797334</v>
      </c>
      <c r="P160" s="221">
        <f t="shared" ref="P160" si="118">P158*-P159</f>
        <v>-17.463471320593207</v>
      </c>
      <c r="Q160" s="221">
        <f t="shared" ref="Q160" si="119">Q158*-Q159</f>
        <v>-9.639079562057514</v>
      </c>
      <c r="R160" s="8">
        <f t="shared" ref="R160" si="120">R158*-R159</f>
        <v>-46.457584174362417</v>
      </c>
      <c r="S160" s="221">
        <f t="shared" ref="S160" si="121">S158*-S159</f>
        <v>-17.083720801036645</v>
      </c>
      <c r="T160" s="221">
        <f t="shared" ref="T160" si="122">T158*-T159</f>
        <v>-24.738979029698154</v>
      </c>
      <c r="U160" s="221">
        <f t="shared" ref="U160" si="123">U158*-U159</f>
        <v>-32.188138047109</v>
      </c>
      <c r="V160" s="221">
        <f t="shared" ref="V160" si="124">V158*-V159</f>
        <v>-12.302615987285614</v>
      </c>
      <c r="W160" s="8">
        <f t="shared" ref="W160" si="125">W158*-W159</f>
        <v>-86.240551443226778</v>
      </c>
      <c r="X160" s="221">
        <f t="shared" ref="X160" si="126">X158*-X159</f>
        <v>-17.357564324415069</v>
      </c>
      <c r="Y160" s="221">
        <f t="shared" ref="Y160" si="127">Y158*-Y159</f>
        <v>-31.393287720498456</v>
      </c>
      <c r="Z160" s="221">
        <f t="shared" ref="Z160" si="128">Z158*-Z159</f>
        <v>-36.965107910988841</v>
      </c>
      <c r="AA160" s="221">
        <f t="shared" ref="AA160" si="129">AA158*-AA159</f>
        <v>-15.920979226438305</v>
      </c>
      <c r="AB160" s="8">
        <f t="shared" ref="AB160" si="130">AB158*-AB159</f>
        <v>-89.825466493371152</v>
      </c>
    </row>
    <row r="161" spans="1:35">
      <c r="A161" t="s">
        <v>223</v>
      </c>
      <c r="D161" s="225">
        <f>D158+D160</f>
        <v>180.67413992422311</v>
      </c>
      <c r="E161" s="225">
        <f t="shared" ref="E161:H161" si="131">E158+E160</f>
        <v>184.23567577279934</v>
      </c>
      <c r="F161" s="225">
        <f t="shared" si="131"/>
        <v>105.54728786048398</v>
      </c>
      <c r="G161" s="225">
        <f t="shared" si="131"/>
        <v>92.75939842187573</v>
      </c>
      <c r="H161" s="225">
        <f t="shared" si="131"/>
        <v>76.749016834186278</v>
      </c>
      <c r="I161" s="226">
        <f t="shared" ref="I161" si="132">I158+I160</f>
        <v>10.2487678532312</v>
      </c>
      <c r="J161" s="226">
        <f t="shared" ref="J161" si="133">J158+J160</f>
        <v>25.040301504615321</v>
      </c>
      <c r="K161" s="226">
        <f t="shared" ref="K161" si="134">K158+K160</f>
        <v>36.236556536974895</v>
      </c>
      <c r="L161" s="226">
        <f t="shared" ref="L161" si="135">L158+L160</f>
        <v>8.4039314531819436</v>
      </c>
      <c r="M161" s="225">
        <f t="shared" ref="M161" si="136">M158+M160</f>
        <v>79.156485419652796</v>
      </c>
      <c r="N161" s="226">
        <f t="shared" ref="N161" si="137">N158+N160</f>
        <v>28.3412122273851</v>
      </c>
      <c r="O161" s="226">
        <f t="shared" ref="O161" si="138">O158+O160</f>
        <v>50.821325988202702</v>
      </c>
      <c r="P161" s="226">
        <f t="shared" ref="P161" si="139">P158+P160</f>
        <v>62.28453367940687</v>
      </c>
      <c r="Q161" s="226">
        <f t="shared" ref="Q161" si="140">Q158+Q160</f>
        <v>33.804907437942518</v>
      </c>
      <c r="R161" s="225">
        <f t="shared" ref="R161" si="141">R158+R160</f>
        <v>174.28241682563765</v>
      </c>
      <c r="S161" s="226">
        <f t="shared" ref="S161" si="142">S158+S160</f>
        <v>60.387248198963377</v>
      </c>
      <c r="T161" s="226">
        <f t="shared" ref="T161" si="143">T158+T160</f>
        <v>69.293056970301819</v>
      </c>
      <c r="U161" s="226">
        <f t="shared" ref="U161" si="144">U158+U160</f>
        <v>94.132858952891098</v>
      </c>
      <c r="V161" s="226">
        <f t="shared" ref="V161" si="145">V158+V160</f>
        <v>34.474412012714438</v>
      </c>
      <c r="W161" s="225">
        <f t="shared" ref="W161" si="146">W158+W160</f>
        <v>258.36171955677321</v>
      </c>
      <c r="X161" s="226">
        <f t="shared" ref="X161" si="147">X158+X160</f>
        <v>72.92042167558499</v>
      </c>
      <c r="Y161" s="226">
        <f t="shared" ref="Y161" si="148">Y158+Y160</f>
        <v>81.278654279501581</v>
      </c>
      <c r="Z161" s="226">
        <f t="shared" ref="Z161" si="149">Z158+Z160</f>
        <v>83.00689208901116</v>
      </c>
      <c r="AA161" s="226">
        <f t="shared" ref="AA161" si="150">AA158+AA160</f>
        <v>46.488020773561537</v>
      </c>
      <c r="AB161" s="225">
        <f t="shared" ref="AB161" si="151">AB158+AB160</f>
        <v>295.50546150662882</v>
      </c>
    </row>
    <row r="162" spans="1:35" ht="13" thickBot="1">
      <c r="A162" t="s">
        <v>224</v>
      </c>
      <c r="D162" s="225">
        <f>D161</f>
        <v>180.67413992422311</v>
      </c>
      <c r="E162" s="225">
        <f t="shared" ref="E162:H162" si="152">E161</f>
        <v>184.23567577279934</v>
      </c>
      <c r="F162" s="225">
        <f t="shared" si="152"/>
        <v>105.54728786048398</v>
      </c>
      <c r="G162" s="225">
        <f t="shared" si="152"/>
        <v>92.75939842187573</v>
      </c>
      <c r="H162" s="225">
        <f t="shared" si="152"/>
        <v>76.749016834186278</v>
      </c>
      <c r="M162" s="225">
        <f>M161</f>
        <v>79.156485419652796</v>
      </c>
      <c r="N162" s="226">
        <f>N161+SUM(J161:L161)</f>
        <v>98.022001722157256</v>
      </c>
      <c r="O162" s="226">
        <f>SUM(N161:O161,K161:L161)</f>
        <v>123.80302620574463</v>
      </c>
      <c r="P162" s="226">
        <f>SUM(N161:P161,L161)</f>
        <v>149.85100334817662</v>
      </c>
      <c r="Q162" s="226">
        <f>SUM(N161:Q161)</f>
        <v>175.2519793329372</v>
      </c>
      <c r="R162" s="225">
        <f>R161</f>
        <v>174.28241682563765</v>
      </c>
      <c r="S162" s="226">
        <f>S161+SUM(O161:Q161)</f>
        <v>207.29801530451545</v>
      </c>
      <c r="T162" s="226">
        <f>SUM(S161:T161,P161:Q161)</f>
        <v>225.76974628661458</v>
      </c>
      <c r="U162" s="226">
        <f>SUM(S161:U161,Q161)</f>
        <v>257.61807156009877</v>
      </c>
      <c r="V162" s="226">
        <f>SUM(S161:V161)</f>
        <v>258.28757613487073</v>
      </c>
      <c r="W162" s="225">
        <f>W161</f>
        <v>258.36171955677321</v>
      </c>
      <c r="X162" s="226">
        <f>X161+SUM(T161:V161)</f>
        <v>270.82074961149232</v>
      </c>
      <c r="Y162" s="226">
        <f>SUM(X161:Y161,U161:V161)</f>
        <v>282.80634692069214</v>
      </c>
      <c r="Z162" s="226">
        <f>SUM(X161:Z161,V161)</f>
        <v>271.68038005681217</v>
      </c>
      <c r="AA162" s="226">
        <f>SUM(X161:AA161)</f>
        <v>283.69398881765926</v>
      </c>
      <c r="AB162" s="225">
        <f>AB161</f>
        <v>295.50546150662882</v>
      </c>
    </row>
    <row r="163" spans="1:35" s="53" customFormat="1" ht="13.5" thickBot="1">
      <c r="A163" s="220" t="s">
        <v>213</v>
      </c>
      <c r="D163" s="138">
        <f>D161/D153</f>
        <v>0.112372607961388</v>
      </c>
      <c r="E163" s="138">
        <f t="shared" ref="E163:H163" si="153">E161/E153</f>
        <v>0.11458775104617226</v>
      </c>
      <c r="F163" s="138">
        <f t="shared" si="153"/>
        <v>5.8052439315895321E-2</v>
      </c>
      <c r="G163" s="138">
        <f t="shared" si="153"/>
        <v>4.7723423792964473E-2</v>
      </c>
      <c r="H163" s="138">
        <f t="shared" si="153"/>
        <v>4.7903286447338343E-2</v>
      </c>
      <c r="I163" s="217"/>
      <c r="J163" s="217"/>
      <c r="K163" s="217"/>
      <c r="L163" s="217"/>
      <c r="M163" s="138">
        <f>M162/M153</f>
        <v>4.4505715223672956E-2</v>
      </c>
      <c r="N163" s="229">
        <f>N162/N153</f>
        <v>5.511600818129167E-2</v>
      </c>
      <c r="O163" s="229">
        <f t="shared" ref="O163:AB163" si="154">O162/O153</f>
        <v>6.8133065470392634E-2</v>
      </c>
      <c r="P163" s="229">
        <f t="shared" si="154"/>
        <v>7.9783605176915906E-2</v>
      </c>
      <c r="Q163" s="229">
        <f t="shared" si="154"/>
        <v>9.2788264777356841E-2</v>
      </c>
      <c r="R163" s="138">
        <f t="shared" si="154"/>
        <v>9.2274923798339445E-2</v>
      </c>
      <c r="S163" s="229">
        <f t="shared" si="154"/>
        <v>0.10770059638776922</v>
      </c>
      <c r="T163" s="229">
        <f t="shared" si="154"/>
        <v>0.113852448174115</v>
      </c>
      <c r="U163" s="229">
        <f t="shared" si="154"/>
        <v>0.1158886141846075</v>
      </c>
      <c r="V163" s="229">
        <f t="shared" si="154"/>
        <v>0.12537647572485489</v>
      </c>
      <c r="W163" s="138">
        <f t="shared" si="154"/>
        <v>0.12541246600001804</v>
      </c>
      <c r="X163" s="229">
        <f t="shared" si="154"/>
        <v>0.12605642110580076</v>
      </c>
      <c r="Y163" s="229">
        <f t="shared" si="154"/>
        <v>0.12287369706869049</v>
      </c>
      <c r="Z163" s="229">
        <f t="shared" si="154"/>
        <v>0.10670988528421056</v>
      </c>
      <c r="AA163" s="229">
        <f t="shared" si="154"/>
        <v>0.11800733051016238</v>
      </c>
      <c r="AB163" s="138">
        <f t="shared" si="154"/>
        <v>0.12292051308138302</v>
      </c>
      <c r="AC163" s="218"/>
      <c r="AD163" s="218"/>
      <c r="AE163" s="218"/>
      <c r="AF163" s="218"/>
      <c r="AG163" s="219"/>
      <c r="AH163" s="219"/>
      <c r="AI163" s="219"/>
    </row>
    <row r="164" spans="1:35" s="53" customFormat="1" ht="13.5" thickBot="1">
      <c r="A164" s="220" t="s">
        <v>225</v>
      </c>
      <c r="D164" s="138">
        <f>D162/D156</f>
        <v>0.112372607961388</v>
      </c>
      <c r="E164" s="138">
        <f t="shared" ref="E164:H164" si="155">E162/E156</f>
        <v>0.165292939601525</v>
      </c>
      <c r="F164" s="138">
        <f t="shared" si="155"/>
        <v>7.9283573464059287E-2</v>
      </c>
      <c r="G164" s="138">
        <f t="shared" si="155"/>
        <v>6.2760377364355399E-2</v>
      </c>
      <c r="H164" s="138">
        <f t="shared" si="155"/>
        <v>6.341012611480254E-2</v>
      </c>
      <c r="I164" s="217"/>
      <c r="J164" s="217"/>
      <c r="K164" s="217"/>
      <c r="L164" s="217"/>
      <c r="M164" s="138">
        <f>M162/M156</f>
        <v>5.6369145580460467E-2</v>
      </c>
      <c r="N164" s="229">
        <f>N162/N156</f>
        <v>6.9613943612690521E-2</v>
      </c>
      <c r="O164" s="229">
        <f t="shared" ref="O164:AB164" si="156">O162/O156</f>
        <v>8.534772917562497E-2</v>
      </c>
      <c r="P164" s="229">
        <f t="shared" si="156"/>
        <v>9.8872722164019169E-2</v>
      </c>
      <c r="Q164" s="229">
        <f t="shared" si="156"/>
        <v>0.11457230809302003</v>
      </c>
      <c r="R164" s="138">
        <f t="shared" si="156"/>
        <v>0.11393844926458005</v>
      </c>
      <c r="S164" s="229">
        <f t="shared" si="156"/>
        <v>0.13210763421481267</v>
      </c>
      <c r="T164" s="229">
        <f t="shared" si="156"/>
        <v>0.13843507321340226</v>
      </c>
      <c r="U164" s="229">
        <f t="shared" si="156"/>
        <v>0.14333838815721758</v>
      </c>
      <c r="V164" s="229">
        <f t="shared" si="156"/>
        <v>0.15757399784087656</v>
      </c>
      <c r="W164" s="138">
        <f t="shared" si="156"/>
        <v>0.15761923066073419</v>
      </c>
      <c r="X164" s="229">
        <f t="shared" si="156"/>
        <v>0.15703067175420918</v>
      </c>
      <c r="Y164" s="229">
        <f t="shared" si="156"/>
        <v>0.15106740880374828</v>
      </c>
      <c r="Z164" s="229">
        <f t="shared" si="156"/>
        <v>0.13680266517927489</v>
      </c>
      <c r="AA164" s="229">
        <f t="shared" si="156"/>
        <v>0.15302047282421757</v>
      </c>
      <c r="AB164" s="138">
        <f t="shared" si="156"/>
        <v>0.15939141195884313</v>
      </c>
      <c r="AC164" s="218"/>
      <c r="AD164" s="218"/>
      <c r="AE164" s="218"/>
      <c r="AF164" s="218"/>
      <c r="AG164" s="219"/>
      <c r="AH164" s="219"/>
      <c r="AI164" s="219"/>
    </row>
    <row r="166" spans="1:35" s="2" customFormat="1" ht="13">
      <c r="A166" s="81" t="s">
        <v>226</v>
      </c>
      <c r="AC166" s="187"/>
      <c r="AD166" s="187"/>
      <c r="AE166" s="187"/>
      <c r="AF166" s="187"/>
      <c r="AG166" s="187"/>
      <c r="AH166" s="187"/>
      <c r="AI166" s="187"/>
    </row>
    <row r="167" spans="1:35">
      <c r="A167" s="5" t="s">
        <v>228</v>
      </c>
      <c r="D167" s="208"/>
    </row>
    <row r="168" spans="1:35">
      <c r="A168" s="230" t="s">
        <v>229</v>
      </c>
      <c r="D168" s="208"/>
      <c r="E168" s="210">
        <v>68.834999999999994</v>
      </c>
      <c r="F168" s="210">
        <v>62.906999999999996</v>
      </c>
      <c r="G168" s="210">
        <v>57.215000000000003</v>
      </c>
      <c r="H168" s="210">
        <v>34.337000000000003</v>
      </c>
      <c r="I168" s="221">
        <v>0.89800000000000002</v>
      </c>
      <c r="J168" s="221">
        <v>18.164999999999999</v>
      </c>
      <c r="K168" s="221">
        <v>28.716999999999999</v>
      </c>
      <c r="L168" s="221">
        <v>0.79400000000000004</v>
      </c>
      <c r="M168" s="210">
        <v>48.573999999999998</v>
      </c>
      <c r="N168" s="209">
        <v>19.536000000000001</v>
      </c>
      <c r="O168" s="209">
        <v>43.856000000000002</v>
      </c>
      <c r="P168" s="209">
        <v>54.012</v>
      </c>
      <c r="Q168" s="209">
        <v>24.809000000000001</v>
      </c>
      <c r="R168" s="210">
        <v>142.21299999999999</v>
      </c>
      <c r="S168" s="221">
        <v>51.523000000000003</v>
      </c>
      <c r="T168" s="221">
        <v>60.246000000000002</v>
      </c>
      <c r="U168" s="221">
        <v>83.736000000000004</v>
      </c>
      <c r="V168" s="221">
        <v>23.417999999999999</v>
      </c>
      <c r="W168" s="210">
        <v>218.923</v>
      </c>
      <c r="X168" s="221">
        <v>62.554000000000002</v>
      </c>
      <c r="Y168" s="221">
        <v>68.400000000000006</v>
      </c>
      <c r="Z168" s="221">
        <v>69.789000000000001</v>
      </c>
      <c r="AA168" s="221">
        <v>32.67</v>
      </c>
    </row>
    <row r="169" spans="1:35">
      <c r="A169" s="199" t="s">
        <v>230</v>
      </c>
      <c r="D169" s="210"/>
      <c r="E169" s="210">
        <v>85.052999999999997</v>
      </c>
      <c r="F169" s="210">
        <v>179.60300000000001</v>
      </c>
      <c r="G169" s="210">
        <v>217.59899999999999</v>
      </c>
      <c r="H169" s="210">
        <v>207.72499999999999</v>
      </c>
      <c r="I169" s="221">
        <v>46.945</v>
      </c>
      <c r="J169" s="221">
        <v>46.582999999999998</v>
      </c>
      <c r="K169" s="221">
        <v>45.643999999999998</v>
      </c>
      <c r="L169" s="221">
        <v>45.317999999999998</v>
      </c>
      <c r="M169" s="210">
        <v>184.49</v>
      </c>
      <c r="N169" s="209">
        <v>44.515000000000001</v>
      </c>
      <c r="O169" s="209">
        <v>43.232999999999997</v>
      </c>
      <c r="P169" s="209">
        <v>43.463000000000001</v>
      </c>
      <c r="Q169" s="209">
        <v>45.039000000000001</v>
      </c>
      <c r="R169" s="210">
        <v>176.25</v>
      </c>
      <c r="S169" s="221">
        <v>45.798999999999999</v>
      </c>
      <c r="T169" s="221">
        <v>46.557000000000002</v>
      </c>
      <c r="U169" s="221">
        <v>51.465000000000003</v>
      </c>
      <c r="V169" s="221">
        <v>19.271000000000001</v>
      </c>
      <c r="W169" s="210">
        <v>163.09200000000001</v>
      </c>
      <c r="X169" s="221">
        <v>45.204999999999998</v>
      </c>
      <c r="Y169" s="221">
        <v>46.572000000000003</v>
      </c>
      <c r="Z169" s="221">
        <v>52.000999999999998</v>
      </c>
      <c r="AA169" s="221">
        <v>54.792999999999999</v>
      </c>
    </row>
    <row r="170" spans="1:35">
      <c r="A170" s="200" t="s">
        <v>231</v>
      </c>
      <c r="D170" s="208"/>
      <c r="E170" s="210">
        <v>72.953000000000003</v>
      </c>
      <c r="F170" s="210">
        <v>156.959</v>
      </c>
      <c r="G170" s="210">
        <v>196.41900000000001</v>
      </c>
      <c r="H170" s="210">
        <v>187.125</v>
      </c>
      <c r="I170" s="221">
        <v>42.244999999999997</v>
      </c>
      <c r="J170" s="221">
        <v>41.883000000000003</v>
      </c>
      <c r="K170" s="221">
        <v>41.543999999999997</v>
      </c>
      <c r="L170" s="221">
        <v>41.317999999999998</v>
      </c>
      <c r="M170" s="210">
        <v>166.99</v>
      </c>
      <c r="N170" s="209">
        <v>40.615000000000002</v>
      </c>
      <c r="O170" s="209">
        <v>39.332999999999998</v>
      </c>
      <c r="P170" s="209">
        <v>39.563000000000002</v>
      </c>
      <c r="Q170" s="209">
        <v>41.439</v>
      </c>
      <c r="R170" s="210">
        <v>160.94999999999999</v>
      </c>
      <c r="S170" s="221">
        <v>42.298999999999999</v>
      </c>
      <c r="T170" s="221">
        <v>43.057000000000002</v>
      </c>
      <c r="U170" s="221">
        <v>45.465000000000003</v>
      </c>
      <c r="V170" s="221">
        <v>12.471</v>
      </c>
      <c r="W170" s="210">
        <v>143.292</v>
      </c>
      <c r="X170" s="221">
        <v>39.405000000000001</v>
      </c>
      <c r="Y170" s="221">
        <v>40.572000000000003</v>
      </c>
      <c r="Z170" s="221">
        <v>42.500999999999998</v>
      </c>
      <c r="AA170" s="221">
        <v>44.692999999999998</v>
      </c>
    </row>
    <row r="171" spans="1:35">
      <c r="A171" s="200" t="s">
        <v>232</v>
      </c>
      <c r="D171" s="208"/>
      <c r="E171" s="210">
        <v>12.1</v>
      </c>
      <c r="F171" s="210">
        <v>22.643999999999998</v>
      </c>
      <c r="G171" s="210">
        <v>21.18</v>
      </c>
      <c r="H171" s="210">
        <v>20.6</v>
      </c>
      <c r="I171" s="221">
        <v>4.7</v>
      </c>
      <c r="J171" s="221">
        <v>4.7</v>
      </c>
      <c r="K171" s="221">
        <v>4.0999999999999996</v>
      </c>
      <c r="L171" s="221">
        <v>4</v>
      </c>
      <c r="M171" s="210">
        <v>17.5</v>
      </c>
      <c r="N171" s="209">
        <v>3.9</v>
      </c>
      <c r="O171" s="209">
        <v>3.9</v>
      </c>
      <c r="P171" s="209">
        <v>3.9</v>
      </c>
      <c r="Q171" s="209">
        <v>3.6</v>
      </c>
      <c r="R171" s="210">
        <v>15.3</v>
      </c>
      <c r="S171" s="221">
        <v>3.5</v>
      </c>
      <c r="T171" s="221">
        <v>3.5</v>
      </c>
      <c r="U171" s="221">
        <v>6</v>
      </c>
      <c r="V171" s="221">
        <v>6.8</v>
      </c>
      <c r="W171" s="210">
        <v>19.8</v>
      </c>
      <c r="X171" s="221">
        <v>5.8</v>
      </c>
      <c r="Y171" s="221">
        <v>6</v>
      </c>
      <c r="Z171" s="221">
        <v>9.5</v>
      </c>
      <c r="AA171" s="221">
        <v>10.1</v>
      </c>
    </row>
    <row r="172" spans="1:35">
      <c r="A172" s="199" t="s">
        <v>233</v>
      </c>
      <c r="D172" s="208"/>
      <c r="E172" s="210">
        <v>-19.664999999999999</v>
      </c>
      <c r="F172" s="210">
        <v>8.5229999999999997</v>
      </c>
      <c r="G172" s="210">
        <v>9.2609999999999992</v>
      </c>
      <c r="H172" s="210">
        <v>-28.184999999999999</v>
      </c>
      <c r="I172" s="221">
        <v>3.7989999999999999</v>
      </c>
      <c r="J172" s="221">
        <v>2.613</v>
      </c>
      <c r="K172" s="221">
        <v>2.2999999999999998</v>
      </c>
      <c r="L172" s="221">
        <v>-0.68799999999999994</v>
      </c>
      <c r="M172" s="210">
        <v>8.0239999999999991</v>
      </c>
      <c r="N172" s="209">
        <v>2.1190000000000002</v>
      </c>
      <c r="O172" s="209">
        <v>4.58</v>
      </c>
      <c r="P172" s="209">
        <v>-2.9569999999999999</v>
      </c>
      <c r="Q172" s="209">
        <v>0.79</v>
      </c>
      <c r="R172" s="210">
        <v>4.532</v>
      </c>
      <c r="S172" s="221">
        <v>1.9750000000000001</v>
      </c>
      <c r="T172" s="221">
        <v>-1.004</v>
      </c>
      <c r="U172" s="221">
        <v>-3.1949999999999998</v>
      </c>
      <c r="V172" s="221">
        <v>-8.4190000000000005</v>
      </c>
      <c r="W172" s="210">
        <v>-10.643000000000001</v>
      </c>
      <c r="X172" s="221">
        <v>2.153</v>
      </c>
      <c r="Y172" s="221">
        <v>-7.7720000000000002</v>
      </c>
      <c r="Z172" s="221">
        <v>-12.260999999999999</v>
      </c>
      <c r="AA172" s="221">
        <v>0.49</v>
      </c>
    </row>
    <row r="173" spans="1:35">
      <c r="A173" s="200" t="s">
        <v>234</v>
      </c>
      <c r="D173" s="208"/>
      <c r="E173" s="210">
        <v>-19.664999999999999</v>
      </c>
      <c r="F173" s="210">
        <v>8.5229999999999997</v>
      </c>
      <c r="G173" s="210">
        <v>9.2609999999999992</v>
      </c>
      <c r="H173" s="210">
        <v>-28.184999999999999</v>
      </c>
      <c r="I173" s="221">
        <v>3.7989999999999999</v>
      </c>
      <c r="J173" s="221">
        <v>2.613</v>
      </c>
      <c r="K173" s="221">
        <v>2.2999999999999998</v>
      </c>
      <c r="L173" s="221">
        <v>-0.68799999999999994</v>
      </c>
      <c r="M173" s="210">
        <v>8.0239999999999991</v>
      </c>
      <c r="N173" s="209">
        <v>2.1190000000000002</v>
      </c>
      <c r="O173" s="209">
        <v>4.58</v>
      </c>
      <c r="P173" s="209">
        <v>-2.9569999999999999</v>
      </c>
      <c r="Q173" s="209">
        <v>0.79</v>
      </c>
      <c r="R173" s="210">
        <v>4.532</v>
      </c>
      <c r="S173" s="221">
        <v>1.9750000000000001</v>
      </c>
      <c r="T173" s="221">
        <v>-1.004</v>
      </c>
      <c r="U173" s="221">
        <v>-3.1949999999999998</v>
      </c>
      <c r="V173" s="221">
        <v>-8.4190000000000005</v>
      </c>
      <c r="W173" s="210">
        <v>-10.643000000000001</v>
      </c>
      <c r="X173" s="221">
        <v>2.153</v>
      </c>
      <c r="Y173" s="221">
        <v>-7.7720000000000002</v>
      </c>
      <c r="Z173" s="221">
        <v>-12.260999999999999</v>
      </c>
      <c r="AA173" s="221">
        <v>0.49</v>
      </c>
    </row>
    <row r="174" spans="1:35">
      <c r="A174" s="230" t="s">
        <v>235</v>
      </c>
      <c r="D174" s="208"/>
      <c r="E174" s="210">
        <v>17.167000000000002</v>
      </c>
      <c r="F174" s="210">
        <v>40.656999999999996</v>
      </c>
      <c r="G174" s="210">
        <v>12.826000000000001</v>
      </c>
      <c r="H174" s="210">
        <v>54.606999999999999</v>
      </c>
      <c r="I174" s="221">
        <v>5.0720000000000001</v>
      </c>
      <c r="J174" s="221">
        <v>2.8170000000000002</v>
      </c>
      <c r="K174" s="221">
        <v>2.4580000000000002</v>
      </c>
      <c r="L174" s="221">
        <v>2.7789999999999999</v>
      </c>
      <c r="M174" s="210">
        <v>13.125999999999999</v>
      </c>
      <c r="N174" s="209">
        <v>-1.484</v>
      </c>
      <c r="O174" s="209">
        <v>1.9630000000000001</v>
      </c>
      <c r="P174" s="209">
        <v>2.0920000000000001</v>
      </c>
      <c r="Q174" s="209">
        <v>4.032</v>
      </c>
      <c r="R174" s="210">
        <v>6.6029999999999998</v>
      </c>
      <c r="S174" s="221">
        <v>0.157</v>
      </c>
      <c r="T174" s="221">
        <v>0.251</v>
      </c>
      <c r="U174" s="221">
        <v>-1.575</v>
      </c>
      <c r="V174" s="221">
        <v>36.715000000000003</v>
      </c>
      <c r="W174" s="210">
        <v>35.548000000000002</v>
      </c>
      <c r="X174" s="221">
        <v>5.8650000000000002</v>
      </c>
      <c r="Y174" s="221">
        <v>12.964</v>
      </c>
      <c r="Z174" s="221">
        <v>17.254999999999999</v>
      </c>
      <c r="AA174" s="221">
        <v>13.016999999999999</v>
      </c>
    </row>
    <row r="175" spans="1:35">
      <c r="A175" s="230" t="s">
        <v>236</v>
      </c>
      <c r="D175" s="208"/>
      <c r="E175" s="210">
        <v>151.38999999999999</v>
      </c>
      <c r="F175" s="210">
        <v>291.69</v>
      </c>
      <c r="G175" s="210">
        <v>296.90100000000001</v>
      </c>
      <c r="H175" s="210">
        <v>268.48399999999998</v>
      </c>
      <c r="I175" s="221">
        <v>56.713999999999999</v>
      </c>
      <c r="J175" s="221">
        <v>70.177999999999997</v>
      </c>
      <c r="K175" s="221">
        <v>79.119</v>
      </c>
      <c r="L175" s="221">
        <v>48.203000000000003</v>
      </c>
      <c r="M175" s="210">
        <v>254.214</v>
      </c>
      <c r="N175" s="209">
        <v>64.686000000000007</v>
      </c>
      <c r="O175" s="209">
        <v>93.632000000000005</v>
      </c>
      <c r="P175" s="209">
        <v>96.61</v>
      </c>
      <c r="Q175" s="209">
        <v>74.67</v>
      </c>
      <c r="R175" s="210">
        <v>329.59800000000001</v>
      </c>
      <c r="S175" s="221">
        <v>99.453999999999994</v>
      </c>
      <c r="T175" s="221">
        <v>106.05</v>
      </c>
      <c r="U175" s="221">
        <v>130.43100000000001</v>
      </c>
      <c r="V175" s="221">
        <v>70.984999999999999</v>
      </c>
      <c r="W175" s="210">
        <v>406.92</v>
      </c>
      <c r="X175" s="221">
        <v>115.777</v>
      </c>
      <c r="Y175" s="221">
        <v>120.164</v>
      </c>
      <c r="Z175" s="221">
        <v>126.78400000000001</v>
      </c>
      <c r="AA175" s="221">
        <v>100.97</v>
      </c>
    </row>
    <row r="176" spans="1:35">
      <c r="A176" s="199" t="s">
        <v>237</v>
      </c>
      <c r="D176" s="208"/>
      <c r="E176" s="210">
        <v>9.1430000000000007</v>
      </c>
      <c r="F176" s="210">
        <v>-167.24299999999999</v>
      </c>
      <c r="G176" s="210">
        <v>-238.90199999999999</v>
      </c>
      <c r="H176" s="210">
        <v>113.29300000000001</v>
      </c>
      <c r="I176" s="221">
        <v>-15.202999999999999</v>
      </c>
      <c r="J176" s="221">
        <v>-52.883000000000003</v>
      </c>
      <c r="K176" s="221">
        <v>25.187999999999999</v>
      </c>
      <c r="L176" s="221">
        <v>97.338999999999999</v>
      </c>
      <c r="M176" s="210">
        <v>54.441000000000003</v>
      </c>
      <c r="N176" s="209">
        <v>-129.601</v>
      </c>
      <c r="O176" s="209">
        <v>-105.666</v>
      </c>
      <c r="P176" s="209">
        <v>-101.117</v>
      </c>
      <c r="Q176" s="209">
        <v>171.57499999999999</v>
      </c>
      <c r="R176" s="210">
        <v>-164.809</v>
      </c>
      <c r="S176" s="221">
        <v>-184.571</v>
      </c>
      <c r="T176" s="221">
        <v>-49.78</v>
      </c>
      <c r="U176" s="221">
        <v>-167.69499999999999</v>
      </c>
      <c r="V176" s="221">
        <v>254.102</v>
      </c>
      <c r="W176" s="210">
        <v>-147.94399999999999</v>
      </c>
      <c r="X176" s="221">
        <v>-153.17500000000001</v>
      </c>
      <c r="Y176" s="221">
        <v>-127.678</v>
      </c>
      <c r="Z176" s="221">
        <v>-60.993000000000002</v>
      </c>
      <c r="AA176" s="221">
        <v>227.24700000000001</v>
      </c>
    </row>
    <row r="177" spans="1:27">
      <c r="A177" s="200" t="s">
        <v>238</v>
      </c>
      <c r="D177" s="5"/>
      <c r="E177" s="210">
        <v>67.936999999999998</v>
      </c>
      <c r="F177" s="210">
        <v>-180.578</v>
      </c>
      <c r="G177" s="210">
        <v>-231.684</v>
      </c>
      <c r="H177" s="210">
        <v>11.909000000000001</v>
      </c>
      <c r="I177" s="221">
        <v>12.382999999999999</v>
      </c>
      <c r="J177" s="221">
        <v>-53.478000000000002</v>
      </c>
      <c r="K177" s="221">
        <v>22.826000000000001</v>
      </c>
      <c r="L177" s="221">
        <v>154.56399999999999</v>
      </c>
      <c r="M177" s="210">
        <v>136.29499999999999</v>
      </c>
      <c r="N177" s="209">
        <v>-110.68</v>
      </c>
      <c r="O177" s="209">
        <v>-135.66900000000001</v>
      </c>
      <c r="P177" s="209">
        <v>-137.25899999999999</v>
      </c>
      <c r="Q177" s="209">
        <v>191.5</v>
      </c>
      <c r="R177" s="210">
        <v>-192.108</v>
      </c>
      <c r="S177" s="221">
        <v>-126.97</v>
      </c>
      <c r="T177" s="221">
        <v>-53.67</v>
      </c>
      <c r="U177" s="221">
        <v>-191.67599999999999</v>
      </c>
      <c r="V177" s="221">
        <v>252.96700000000001</v>
      </c>
      <c r="W177" s="210">
        <v>-119.349</v>
      </c>
      <c r="X177" s="221">
        <v>-123.996</v>
      </c>
      <c r="Y177" s="221">
        <v>-158.75700000000001</v>
      </c>
      <c r="Z177" s="221">
        <v>-103.553</v>
      </c>
      <c r="AA177" s="221">
        <v>299.73099999999999</v>
      </c>
    </row>
    <row r="178" spans="1:27">
      <c r="A178" s="200" t="s">
        <v>165</v>
      </c>
      <c r="D178" s="5"/>
      <c r="E178" s="210">
        <v>-6.7000000000000004E-2</v>
      </c>
      <c r="F178" s="210">
        <v>-15.842000000000001</v>
      </c>
      <c r="G178" s="210">
        <v>-6.96</v>
      </c>
      <c r="H178" s="210">
        <v>27.315999999999999</v>
      </c>
      <c r="I178" s="221">
        <v>-19.067</v>
      </c>
      <c r="J178" s="221">
        <v>6.0030000000000001</v>
      </c>
      <c r="K178" s="221">
        <v>5.5949999999999998</v>
      </c>
      <c r="L178" s="221">
        <v>-4.7859999999999996</v>
      </c>
      <c r="M178" s="210">
        <v>-12.255000000000001</v>
      </c>
      <c r="N178" s="209">
        <v>-28.901</v>
      </c>
      <c r="O178" s="209">
        <v>-1.7569999999999999</v>
      </c>
      <c r="P178" s="209">
        <v>-7.0949999999999998</v>
      </c>
      <c r="Q178" s="209">
        <v>-3.5169999999999999</v>
      </c>
      <c r="R178" s="210">
        <v>-41.27</v>
      </c>
      <c r="S178" s="221">
        <v>-16.263999999999999</v>
      </c>
      <c r="T178" s="221">
        <v>1.0820000000000001</v>
      </c>
      <c r="U178" s="221">
        <v>9.4870000000000001</v>
      </c>
      <c r="V178" s="221">
        <v>8.7799999999999994</v>
      </c>
      <c r="W178" s="210">
        <v>3.085</v>
      </c>
      <c r="X178" s="221">
        <v>-8.1020000000000003</v>
      </c>
      <c r="Y178" s="221">
        <v>5.2130000000000001</v>
      </c>
      <c r="Z178" s="221">
        <v>9.9960000000000004</v>
      </c>
      <c r="AA178" s="221">
        <v>-2.823</v>
      </c>
    </row>
    <row r="179" spans="1:27">
      <c r="A179" s="200" t="s">
        <v>239</v>
      </c>
      <c r="D179" s="208"/>
      <c r="E179" s="210">
        <v>-21.5</v>
      </c>
      <c r="F179" s="210">
        <v>20.064</v>
      </c>
      <c r="G179" s="210">
        <v>-2.141</v>
      </c>
      <c r="H179" s="210">
        <v>43.747</v>
      </c>
      <c r="I179" s="221">
        <v>7.6989999999999998</v>
      </c>
      <c r="J179" s="221">
        <v>1.038</v>
      </c>
      <c r="K179" s="221">
        <v>4.4779999999999998</v>
      </c>
      <c r="L179" s="221">
        <v>-18.12</v>
      </c>
      <c r="M179" s="210">
        <v>-4.9050000000000002</v>
      </c>
      <c r="N179" s="209">
        <v>21.611999999999998</v>
      </c>
      <c r="O179" s="209">
        <v>7.6829999999999998</v>
      </c>
      <c r="P179" s="209">
        <v>12.848000000000001</v>
      </c>
      <c r="Q179" s="209">
        <v>7.2530000000000001</v>
      </c>
      <c r="R179" s="210">
        <v>49.396000000000001</v>
      </c>
      <c r="S179" s="221">
        <v>-10.491</v>
      </c>
      <c r="T179" s="221">
        <v>4.3460000000000001</v>
      </c>
      <c r="U179" s="221">
        <v>2.6419999999999999</v>
      </c>
      <c r="V179" s="221">
        <v>10.492000000000001</v>
      </c>
      <c r="W179" s="210">
        <v>6.9889999999999999</v>
      </c>
      <c r="X179" s="221">
        <v>-15.398</v>
      </c>
      <c r="Y179" s="221">
        <v>24.244</v>
      </c>
      <c r="Z179" s="221">
        <v>-5.9649999999999999</v>
      </c>
      <c r="AA179" s="221">
        <v>-19.690999999999999</v>
      </c>
    </row>
    <row r="180" spans="1:27">
      <c r="A180" s="200" t="s">
        <v>240</v>
      </c>
      <c r="D180" s="208"/>
      <c r="E180" s="210">
        <v>0</v>
      </c>
      <c r="F180" s="210">
        <v>23.866</v>
      </c>
      <c r="G180" s="210">
        <v>-39.100999999999999</v>
      </c>
      <c r="H180" s="210">
        <v>13.638</v>
      </c>
      <c r="I180" s="221">
        <v>-11.134</v>
      </c>
      <c r="J180" s="221">
        <v>0.42799999999999999</v>
      </c>
      <c r="K180" s="221">
        <v>-10.904</v>
      </c>
      <c r="L180" s="221">
        <v>-28.126999999999999</v>
      </c>
      <c r="M180" s="210">
        <v>-49.737000000000002</v>
      </c>
      <c r="N180" s="209">
        <v>-10.409000000000001</v>
      </c>
      <c r="O180" s="209">
        <v>13.837999999999999</v>
      </c>
      <c r="P180" s="209">
        <v>13.086</v>
      </c>
      <c r="Q180" s="209">
        <v>-26.471</v>
      </c>
      <c r="R180" s="210">
        <v>-9.9559999999999995</v>
      </c>
      <c r="S180" s="221">
        <v>-25.995999999999999</v>
      </c>
      <c r="T180" s="221">
        <v>11.826000000000001</v>
      </c>
      <c r="U180" s="221">
        <v>7.5389999999999997</v>
      </c>
      <c r="V180" s="221">
        <v>-18.241</v>
      </c>
      <c r="W180" s="210">
        <v>-24.872</v>
      </c>
      <c r="X180" s="221">
        <v>-18.027000000000001</v>
      </c>
      <c r="Y180" s="221">
        <v>20.661000000000001</v>
      </c>
      <c r="Z180" s="221">
        <v>18.564</v>
      </c>
      <c r="AA180" s="221">
        <v>-42.216000000000001</v>
      </c>
    </row>
    <row r="181" spans="1:27">
      <c r="A181" s="200" t="s">
        <v>241</v>
      </c>
      <c r="D181" s="208"/>
      <c r="E181" s="210">
        <v>-37.223999999999997</v>
      </c>
      <c r="F181" s="210">
        <v>-14.753</v>
      </c>
      <c r="G181" s="210">
        <v>40.984000000000002</v>
      </c>
      <c r="H181" s="210">
        <v>16.683</v>
      </c>
      <c r="I181" s="221">
        <v>-5.0839999999999996</v>
      </c>
      <c r="J181" s="221">
        <v>-6.8739999999999997</v>
      </c>
      <c r="K181" s="221">
        <v>3.1930000000000001</v>
      </c>
      <c r="L181" s="221">
        <v>-6.1920000000000002</v>
      </c>
      <c r="M181" s="210">
        <v>-14.957000000000001</v>
      </c>
      <c r="N181" s="209">
        <v>-1.2230000000000001</v>
      </c>
      <c r="O181" s="209">
        <v>10.239000000000001</v>
      </c>
      <c r="P181" s="209">
        <v>17.303000000000001</v>
      </c>
      <c r="Q181" s="209">
        <v>2.81</v>
      </c>
      <c r="R181" s="210">
        <v>29.129000000000001</v>
      </c>
      <c r="S181" s="221">
        <v>-4.8499999999999996</v>
      </c>
      <c r="T181" s="221">
        <v>-13.364000000000001</v>
      </c>
      <c r="U181" s="221">
        <v>4.3129999999999997</v>
      </c>
      <c r="V181" s="221">
        <v>0.104</v>
      </c>
      <c r="W181" s="210">
        <v>-13.797000000000001</v>
      </c>
      <c r="X181" s="221">
        <v>12.348000000000001</v>
      </c>
      <c r="Y181" s="221">
        <v>-19.039000000000001</v>
      </c>
      <c r="Z181" s="221">
        <v>19.965</v>
      </c>
      <c r="AA181" s="221">
        <v>-7.7539999999999996</v>
      </c>
    </row>
    <row r="182" spans="1:27">
      <c r="A182" s="230" t="s">
        <v>242</v>
      </c>
      <c r="D182" s="5"/>
      <c r="E182" s="210">
        <v>160.53299999999999</v>
      </c>
      <c r="F182" s="210">
        <v>124.447</v>
      </c>
      <c r="G182" s="210">
        <v>57.999000000000002</v>
      </c>
      <c r="H182" s="210">
        <v>381.77699999999999</v>
      </c>
      <c r="I182" s="221">
        <v>41.511000000000003</v>
      </c>
      <c r="J182" s="221">
        <v>17.295000000000002</v>
      </c>
      <c r="K182" s="221">
        <v>104.307</v>
      </c>
      <c r="L182" s="221">
        <v>145.542</v>
      </c>
      <c r="M182" s="210">
        <v>308.65499999999997</v>
      </c>
      <c r="N182" s="209">
        <v>-64.915000000000006</v>
      </c>
      <c r="O182" s="209">
        <v>-12.034000000000001</v>
      </c>
      <c r="P182" s="209">
        <v>-4.5069999999999997</v>
      </c>
      <c r="Q182" s="209">
        <v>246.245</v>
      </c>
      <c r="R182" s="210">
        <v>164.78899999999999</v>
      </c>
      <c r="S182" s="221">
        <v>-85.117000000000004</v>
      </c>
      <c r="T182" s="221">
        <v>56.27</v>
      </c>
      <c r="U182" s="221">
        <v>-37.264000000000003</v>
      </c>
      <c r="V182" s="221">
        <v>325.08699999999999</v>
      </c>
      <c r="W182" s="210">
        <v>258.976</v>
      </c>
      <c r="X182" s="221">
        <v>-37.398000000000003</v>
      </c>
      <c r="Y182" s="221">
        <v>-7.5140000000000002</v>
      </c>
      <c r="Z182" s="221">
        <v>65.790999999999997</v>
      </c>
      <c r="AA182" s="221">
        <v>328.21699999999998</v>
      </c>
    </row>
    <row r="183" spans="1:27">
      <c r="A183" s="5" t="s">
        <v>243</v>
      </c>
      <c r="D183" s="5"/>
      <c r="E183" s="5"/>
      <c r="F183" s="5"/>
      <c r="G183" s="5"/>
      <c r="H183" s="5"/>
      <c r="M183" s="5"/>
      <c r="R183" s="5"/>
      <c r="W183" s="5"/>
      <c r="AA183" s="221"/>
    </row>
    <row r="184" spans="1:27">
      <c r="A184" s="199" t="s">
        <v>244</v>
      </c>
      <c r="D184" s="210"/>
      <c r="E184" s="210">
        <v>-87.838999999999999</v>
      </c>
      <c r="F184" s="210">
        <v>-20.917000000000002</v>
      </c>
      <c r="G184" s="210">
        <v>-120.574</v>
      </c>
      <c r="H184" s="210">
        <v>-58.046999999999997</v>
      </c>
      <c r="I184" s="221">
        <v>-31.629000000000001</v>
      </c>
      <c r="J184" s="221">
        <v>-36.722999999999999</v>
      </c>
      <c r="K184" s="221">
        <v>-45.125</v>
      </c>
      <c r="L184" s="221">
        <v>-43.564999999999998</v>
      </c>
      <c r="M184" s="210">
        <v>-157.042</v>
      </c>
      <c r="N184" s="209">
        <v>-38.405000000000001</v>
      </c>
      <c r="O184" s="209">
        <v>-42.527000000000001</v>
      </c>
      <c r="P184" s="209">
        <v>-54.844999999999999</v>
      </c>
      <c r="Q184" s="209">
        <v>-65.177999999999997</v>
      </c>
      <c r="R184" s="210">
        <v>-200.95500000000001</v>
      </c>
      <c r="S184" s="221">
        <v>-42.92</v>
      </c>
      <c r="T184" s="221">
        <v>-50.968000000000004</v>
      </c>
      <c r="U184" s="221">
        <v>-67.245000000000005</v>
      </c>
      <c r="V184" s="221">
        <v>-57.359000000000002</v>
      </c>
      <c r="W184" s="210">
        <v>-218.49199999999999</v>
      </c>
      <c r="X184" s="221">
        <v>-41.96</v>
      </c>
      <c r="Y184" s="221">
        <v>-65.427000000000007</v>
      </c>
      <c r="Z184" s="221">
        <v>-74.578000000000003</v>
      </c>
      <c r="AA184" s="221">
        <v>-68.492000000000004</v>
      </c>
    </row>
    <row r="185" spans="1:27">
      <c r="A185" s="200" t="s">
        <v>245</v>
      </c>
      <c r="D185" s="208"/>
      <c r="E185" s="210">
        <v>-87.838999999999999</v>
      </c>
      <c r="F185" s="210">
        <v>-20.917000000000002</v>
      </c>
      <c r="G185" s="210">
        <v>-120.574</v>
      </c>
      <c r="H185" s="210">
        <v>-58.046999999999997</v>
      </c>
      <c r="I185" s="221">
        <v>-31.629000000000001</v>
      </c>
      <c r="J185" s="221">
        <v>-36.722999999999999</v>
      </c>
      <c r="K185" s="221">
        <v>-45.125</v>
      </c>
      <c r="L185" s="221">
        <v>-43.564999999999998</v>
      </c>
      <c r="M185" s="210">
        <v>-157.042</v>
      </c>
      <c r="N185" s="209">
        <v>-38.405000000000001</v>
      </c>
      <c r="O185" s="209">
        <v>-42.527000000000001</v>
      </c>
      <c r="P185" s="209">
        <v>-54.844999999999999</v>
      </c>
      <c r="Q185" s="209">
        <v>-65.177999999999997</v>
      </c>
      <c r="R185" s="210">
        <v>-200.95500000000001</v>
      </c>
      <c r="S185" s="221">
        <v>-42.92</v>
      </c>
      <c r="T185" s="221">
        <v>-50.968000000000004</v>
      </c>
      <c r="U185" s="221">
        <v>-67.245000000000005</v>
      </c>
      <c r="V185" s="221">
        <v>-57.359000000000002</v>
      </c>
      <c r="W185" s="210">
        <v>-218.49199999999999</v>
      </c>
      <c r="X185" s="221">
        <v>-41.96</v>
      </c>
      <c r="Y185" s="221">
        <v>-65.427000000000007</v>
      </c>
      <c r="Z185" s="221">
        <v>-74.578000000000003</v>
      </c>
      <c r="AA185" s="221">
        <v>-68.492000000000004</v>
      </c>
    </row>
    <row r="186" spans="1:27">
      <c r="A186" s="230" t="s">
        <v>246</v>
      </c>
      <c r="D186" s="208"/>
      <c r="E186" s="210">
        <v>0</v>
      </c>
      <c r="F186" s="210">
        <v>-164.96299999999999</v>
      </c>
      <c r="G186" s="210">
        <v>0</v>
      </c>
      <c r="H186" s="210">
        <v>0</v>
      </c>
      <c r="I186" s="221">
        <v>0</v>
      </c>
      <c r="J186" s="221">
        <v>0</v>
      </c>
      <c r="K186" s="221">
        <v>0</v>
      </c>
      <c r="L186" s="221">
        <v>0</v>
      </c>
      <c r="M186" s="210">
        <v>0</v>
      </c>
      <c r="N186" s="209">
        <v>0</v>
      </c>
      <c r="O186" s="209">
        <v>0</v>
      </c>
      <c r="P186" s="209">
        <v>0</v>
      </c>
      <c r="Q186" s="209">
        <v>-0.35</v>
      </c>
      <c r="R186" s="210">
        <v>-0.35</v>
      </c>
      <c r="S186" s="221">
        <v>0</v>
      </c>
      <c r="T186" s="221">
        <v>0</v>
      </c>
      <c r="U186" s="221">
        <v>-122.902</v>
      </c>
      <c r="V186" s="221">
        <v>0</v>
      </c>
      <c r="W186" s="210">
        <v>-122.902</v>
      </c>
      <c r="X186" s="221">
        <v>-12.967000000000001</v>
      </c>
      <c r="Y186" s="221">
        <v>-20.824999999999999</v>
      </c>
      <c r="Z186" s="221">
        <v>-150.084</v>
      </c>
      <c r="AA186" s="221">
        <v>0</v>
      </c>
    </row>
    <row r="187" spans="1:27">
      <c r="A187" s="230" t="s">
        <v>247</v>
      </c>
      <c r="D187" s="208"/>
      <c r="E187" s="210">
        <v>11.808</v>
      </c>
      <c r="F187" s="210">
        <v>22.949000000000002</v>
      </c>
      <c r="G187" s="210">
        <v>19.045000000000002</v>
      </c>
      <c r="H187" s="210">
        <v>13.419</v>
      </c>
      <c r="I187" s="221">
        <v>3.044</v>
      </c>
      <c r="J187" s="221">
        <v>1.1910000000000001</v>
      </c>
      <c r="K187" s="221">
        <v>0.99099999999999999</v>
      </c>
      <c r="L187" s="221">
        <v>0.13700000000000001</v>
      </c>
      <c r="M187" s="210">
        <v>5.3630000000000004</v>
      </c>
      <c r="N187" s="209">
        <v>5.375</v>
      </c>
      <c r="O187" s="209">
        <v>3.4550000000000001</v>
      </c>
      <c r="P187" s="209">
        <v>5.6559999999999997</v>
      </c>
      <c r="Q187" s="209">
        <v>2.8860000000000001</v>
      </c>
      <c r="R187" s="210">
        <v>17.372</v>
      </c>
      <c r="S187" s="221">
        <v>9.3119999999999994</v>
      </c>
      <c r="T187" s="221">
        <v>11.009</v>
      </c>
      <c r="U187" s="221">
        <v>10.205</v>
      </c>
      <c r="V187" s="221">
        <v>4.7050000000000001</v>
      </c>
      <c r="W187" s="210">
        <v>35.231000000000002</v>
      </c>
      <c r="X187" s="221">
        <v>12.701000000000001</v>
      </c>
      <c r="Y187" s="221">
        <v>9.5259999999999998</v>
      </c>
      <c r="Z187" s="221">
        <v>8.1859999999999999</v>
      </c>
      <c r="AA187" s="221">
        <v>8.7219999999999995</v>
      </c>
    </row>
    <row r="188" spans="1:27">
      <c r="A188" s="199" t="s">
        <v>248</v>
      </c>
      <c r="D188" s="208"/>
      <c r="E188" s="210">
        <v>0</v>
      </c>
      <c r="F188" s="210">
        <v>0</v>
      </c>
      <c r="G188" s="210">
        <v>0</v>
      </c>
      <c r="H188" s="210">
        <v>0</v>
      </c>
      <c r="M188" s="210">
        <v>0</v>
      </c>
      <c r="R188" s="210">
        <v>0</v>
      </c>
      <c r="W188" s="210">
        <v>0</v>
      </c>
      <c r="AA188" s="221"/>
    </row>
    <row r="189" spans="1:27">
      <c r="A189" s="200" t="s">
        <v>249</v>
      </c>
      <c r="D189" s="208"/>
      <c r="E189" s="210">
        <v>0</v>
      </c>
      <c r="F189" s="210">
        <v>0</v>
      </c>
      <c r="G189" s="210">
        <v>0</v>
      </c>
      <c r="H189" s="210">
        <v>0</v>
      </c>
      <c r="M189" s="210">
        <v>0</v>
      </c>
      <c r="R189" s="210">
        <v>0</v>
      </c>
      <c r="W189" s="210">
        <v>0</v>
      </c>
      <c r="AA189" s="221"/>
    </row>
    <row r="190" spans="1:27">
      <c r="A190" s="199" t="s">
        <v>235</v>
      </c>
      <c r="D190" s="208"/>
      <c r="E190" s="210">
        <v>-0.745</v>
      </c>
      <c r="F190" s="210">
        <v>1.5760000000000001</v>
      </c>
      <c r="G190" s="210">
        <v>0.30599999999999999</v>
      </c>
      <c r="H190" s="210">
        <v>0</v>
      </c>
      <c r="M190" s="210">
        <v>0</v>
      </c>
      <c r="R190" s="210">
        <v>0</v>
      </c>
      <c r="W190" s="210">
        <v>0</v>
      </c>
      <c r="AA190" s="221"/>
    </row>
    <row r="191" spans="1:27">
      <c r="A191" s="200" t="s">
        <v>250</v>
      </c>
      <c r="D191" s="208"/>
      <c r="E191" s="210">
        <v>-0.745</v>
      </c>
      <c r="F191" s="210">
        <v>0</v>
      </c>
      <c r="G191" s="210">
        <v>0</v>
      </c>
      <c r="H191" s="210">
        <v>0</v>
      </c>
      <c r="M191" s="210">
        <v>0</v>
      </c>
      <c r="R191" s="210">
        <v>0</v>
      </c>
      <c r="W191" s="210">
        <v>0</v>
      </c>
      <c r="AA191" s="221"/>
    </row>
    <row r="192" spans="1:27">
      <c r="A192" s="200" t="s">
        <v>251</v>
      </c>
      <c r="D192" s="5"/>
      <c r="E192" s="210">
        <v>0</v>
      </c>
      <c r="F192" s="210">
        <v>1.5760000000000001</v>
      </c>
      <c r="G192" s="210">
        <v>0.30599999999999999</v>
      </c>
      <c r="H192" s="210">
        <v>0</v>
      </c>
      <c r="M192" s="210">
        <v>0</v>
      </c>
      <c r="R192" s="210">
        <v>0</v>
      </c>
      <c r="W192" s="210">
        <v>0</v>
      </c>
      <c r="AA192" s="221"/>
    </row>
    <row r="193" spans="1:35">
      <c r="A193" s="230" t="s">
        <v>252</v>
      </c>
      <c r="D193" s="208"/>
      <c r="E193" s="210">
        <v>-76.775999999999996</v>
      </c>
      <c r="F193" s="210">
        <v>-161.35499999999999</v>
      </c>
      <c r="G193" s="210">
        <v>-101.223</v>
      </c>
      <c r="H193" s="210">
        <v>-44.628</v>
      </c>
      <c r="I193" s="221">
        <v>-28.585000000000001</v>
      </c>
      <c r="J193" s="221">
        <v>-35.531999999999996</v>
      </c>
      <c r="K193" s="221">
        <v>-44.134</v>
      </c>
      <c r="L193" s="221">
        <v>-43.427999999999997</v>
      </c>
      <c r="M193" s="210">
        <v>-151.679</v>
      </c>
      <c r="N193" s="209">
        <v>-33.03</v>
      </c>
      <c r="O193" s="209">
        <v>-39.072000000000003</v>
      </c>
      <c r="P193" s="209">
        <v>-49.189</v>
      </c>
      <c r="Q193" s="209">
        <v>-62.642000000000003</v>
      </c>
      <c r="R193" s="210">
        <v>-183.93299999999999</v>
      </c>
      <c r="S193" s="221">
        <v>-33.607999999999997</v>
      </c>
      <c r="T193" s="221">
        <v>-39.959000000000003</v>
      </c>
      <c r="U193" s="221">
        <v>-179.94200000000001</v>
      </c>
      <c r="V193" s="221">
        <v>-52.654000000000003</v>
      </c>
      <c r="W193" s="210">
        <v>-306.16300000000001</v>
      </c>
      <c r="X193" s="221">
        <v>-42.225999999999999</v>
      </c>
      <c r="Y193" s="221">
        <v>-76.725999999999999</v>
      </c>
      <c r="Z193" s="221">
        <v>-216.476</v>
      </c>
      <c r="AA193" s="221">
        <v>-59.77</v>
      </c>
    </row>
    <row r="194" spans="1:35">
      <c r="A194" s="5" t="s">
        <v>253</v>
      </c>
      <c r="D194" s="208"/>
      <c r="E194" s="5"/>
      <c r="F194" s="5"/>
      <c r="G194" s="5"/>
      <c r="H194" s="5"/>
      <c r="I194" s="221"/>
      <c r="J194" s="221"/>
      <c r="K194" s="221"/>
      <c r="L194" s="221"/>
      <c r="M194" s="5"/>
      <c r="R194" s="5"/>
      <c r="S194" s="221"/>
      <c r="T194" s="221"/>
      <c r="U194" s="221"/>
      <c r="V194" s="221"/>
      <c r="W194" s="5"/>
      <c r="AA194" s="221"/>
    </row>
    <row r="195" spans="1:35">
      <c r="A195" s="199" t="s">
        <v>254</v>
      </c>
      <c r="D195" s="208"/>
      <c r="E195" s="207">
        <v>-16.13</v>
      </c>
      <c r="F195" s="207">
        <v>0.871</v>
      </c>
      <c r="G195" s="207">
        <v>0.20200000000000001</v>
      </c>
      <c r="H195" s="207">
        <v>-101.438</v>
      </c>
      <c r="I195" s="221">
        <v>0.36599999999999999</v>
      </c>
      <c r="J195" s="221">
        <v>-50</v>
      </c>
      <c r="K195" s="221">
        <v>0</v>
      </c>
      <c r="L195" s="221">
        <v>-54.930999999999997</v>
      </c>
      <c r="M195" s="207">
        <v>-104.565</v>
      </c>
      <c r="N195" s="209">
        <v>-17.337</v>
      </c>
      <c r="O195" s="209">
        <v>-9.7899999999999991</v>
      </c>
      <c r="P195" s="209">
        <v>3.1520000000000001</v>
      </c>
      <c r="Q195" s="209">
        <v>-20.2</v>
      </c>
      <c r="R195" s="207">
        <v>-44.174999999999997</v>
      </c>
      <c r="S195" s="221">
        <v>-20.073</v>
      </c>
      <c r="T195" s="221">
        <v>7.9000000000000001E-2</v>
      </c>
      <c r="U195" s="221">
        <v>0</v>
      </c>
      <c r="V195" s="221">
        <v>-28.515999999999998</v>
      </c>
      <c r="W195" s="207">
        <v>-48.51</v>
      </c>
      <c r="X195" s="221">
        <v>-29.687000000000001</v>
      </c>
      <c r="Y195" s="221">
        <v>0</v>
      </c>
      <c r="Z195" s="221">
        <v>-0.1</v>
      </c>
      <c r="AA195" s="221">
        <v>-43.811999999999998</v>
      </c>
    </row>
    <row r="196" spans="1:35">
      <c r="A196" s="200" t="s">
        <v>255</v>
      </c>
      <c r="D196" s="5"/>
      <c r="E196" s="207">
        <v>-16.875</v>
      </c>
      <c r="F196" s="207">
        <v>0</v>
      </c>
      <c r="G196" s="207">
        <v>-0.30099999999999999</v>
      </c>
      <c r="H196" s="207">
        <v>-107.176</v>
      </c>
      <c r="I196" s="221">
        <v>0</v>
      </c>
      <c r="J196" s="221">
        <v>-50</v>
      </c>
      <c r="K196" s="221">
        <v>0</v>
      </c>
      <c r="L196" s="221">
        <v>-56.826000000000001</v>
      </c>
      <c r="M196" s="207">
        <v>-106.82599999999999</v>
      </c>
      <c r="N196" s="209">
        <v>-18.539000000000001</v>
      </c>
      <c r="O196" s="209">
        <v>-9.9930000000000003</v>
      </c>
      <c r="P196" s="209">
        <v>0</v>
      </c>
      <c r="Q196" s="209">
        <v>-20.2</v>
      </c>
      <c r="R196" s="207">
        <v>-48.731999999999999</v>
      </c>
      <c r="S196" s="221">
        <v>-20.297999999999998</v>
      </c>
      <c r="T196" s="221">
        <v>0</v>
      </c>
      <c r="U196" s="221">
        <v>0</v>
      </c>
      <c r="V196" s="221">
        <v>-29.361000000000001</v>
      </c>
      <c r="W196" s="207">
        <v>-49.658999999999999</v>
      </c>
      <c r="X196" s="221">
        <v>-29.786999999999999</v>
      </c>
      <c r="Y196" s="221">
        <v>0</v>
      </c>
      <c r="Z196" s="221">
        <v>0</v>
      </c>
      <c r="AA196" s="221">
        <v>-43.811999999999998</v>
      </c>
    </row>
    <row r="197" spans="1:35">
      <c r="A197" s="201" t="s">
        <v>256</v>
      </c>
      <c r="D197" s="5"/>
      <c r="E197" s="207">
        <v>0.745</v>
      </c>
      <c r="F197" s="207">
        <v>0.871</v>
      </c>
      <c r="G197" s="207">
        <v>0.503</v>
      </c>
      <c r="H197" s="207">
        <v>5.7380000000000004</v>
      </c>
      <c r="I197" s="221">
        <v>0.36599999999999999</v>
      </c>
      <c r="J197" s="221">
        <v>0</v>
      </c>
      <c r="K197" s="221">
        <v>0</v>
      </c>
      <c r="L197" s="221">
        <v>1.895</v>
      </c>
      <c r="M197" s="207">
        <v>2.2610000000000001</v>
      </c>
      <c r="N197" s="209">
        <v>1.202</v>
      </c>
      <c r="O197" s="209">
        <v>0.20300000000000001</v>
      </c>
      <c r="P197" s="209">
        <v>3.1520000000000001</v>
      </c>
      <c r="Q197" s="209">
        <v>0</v>
      </c>
      <c r="R197" s="207">
        <v>4.5570000000000004</v>
      </c>
      <c r="S197" s="221">
        <v>0.22500000000000001</v>
      </c>
      <c r="T197" s="221">
        <v>7.9000000000000001E-2</v>
      </c>
      <c r="U197" s="221">
        <v>0</v>
      </c>
      <c r="V197" s="221">
        <v>0.84499999999999997</v>
      </c>
      <c r="W197" s="207">
        <v>1.149</v>
      </c>
      <c r="X197" s="221">
        <v>0.1</v>
      </c>
      <c r="Y197" s="221">
        <v>0</v>
      </c>
      <c r="Z197" s="221">
        <v>-0.1</v>
      </c>
      <c r="AA197" s="221">
        <v>0</v>
      </c>
    </row>
    <row r="198" spans="1:35">
      <c r="A198" s="202" t="s">
        <v>257</v>
      </c>
      <c r="D198" s="5"/>
      <c r="E198" s="207">
        <v>0.745</v>
      </c>
      <c r="F198" s="207">
        <v>0.871</v>
      </c>
      <c r="G198" s="207">
        <v>0.503</v>
      </c>
      <c r="H198" s="207">
        <v>5.7380000000000004</v>
      </c>
      <c r="I198" s="221">
        <v>0.36599999999999999</v>
      </c>
      <c r="J198" s="221">
        <v>0</v>
      </c>
      <c r="K198" s="221">
        <v>0</v>
      </c>
      <c r="L198" s="221">
        <v>1.895</v>
      </c>
      <c r="M198" s="207">
        <v>2.2610000000000001</v>
      </c>
      <c r="N198" s="209">
        <v>1.202</v>
      </c>
      <c r="O198" s="209">
        <v>0.20300000000000001</v>
      </c>
      <c r="P198" s="209">
        <v>3.1520000000000001</v>
      </c>
      <c r="Q198" s="209">
        <v>0</v>
      </c>
      <c r="R198" s="207">
        <v>4.5570000000000004</v>
      </c>
      <c r="S198" s="221">
        <v>0.22500000000000001</v>
      </c>
      <c r="T198" s="221">
        <v>7.9000000000000001E-2</v>
      </c>
      <c r="U198" s="221">
        <v>0</v>
      </c>
      <c r="V198" s="221">
        <v>0.84499999999999997</v>
      </c>
      <c r="W198" s="207">
        <v>1.149</v>
      </c>
      <c r="X198" s="221">
        <v>0.1</v>
      </c>
      <c r="Y198" s="221">
        <v>0</v>
      </c>
      <c r="Z198" s="221">
        <v>-0.1</v>
      </c>
      <c r="AA198" s="221">
        <v>0</v>
      </c>
    </row>
    <row r="199" spans="1:35">
      <c r="A199" s="199" t="s">
        <v>258</v>
      </c>
      <c r="D199" s="208"/>
      <c r="E199" s="207">
        <v>-9.625</v>
      </c>
      <c r="F199" s="207">
        <v>84.662999999999997</v>
      </c>
      <c r="G199" s="207">
        <v>-30.625</v>
      </c>
      <c r="H199" s="207">
        <v>-281.27800000000002</v>
      </c>
      <c r="I199" s="221">
        <v>323.125</v>
      </c>
      <c r="J199" s="221">
        <v>-11.638</v>
      </c>
      <c r="K199" s="221">
        <v>0</v>
      </c>
      <c r="L199" s="221">
        <v>-58.271999999999998</v>
      </c>
      <c r="M199" s="207">
        <v>253.215</v>
      </c>
      <c r="N199" s="209">
        <v>-4.375</v>
      </c>
      <c r="O199" s="209">
        <v>-4.375</v>
      </c>
      <c r="P199" s="209">
        <v>-4.375</v>
      </c>
      <c r="Q199" s="209">
        <v>-4.375</v>
      </c>
      <c r="R199" s="207">
        <v>-17.5</v>
      </c>
      <c r="S199" s="221">
        <v>-4.375</v>
      </c>
      <c r="T199" s="221">
        <v>-4.375</v>
      </c>
      <c r="U199" s="221">
        <v>149.625</v>
      </c>
      <c r="V199" s="221">
        <v>-158.375</v>
      </c>
      <c r="W199" s="207">
        <v>-17.5</v>
      </c>
      <c r="X199" s="221">
        <v>50.625</v>
      </c>
      <c r="Y199" s="221">
        <v>77.73</v>
      </c>
      <c r="Z199" s="221">
        <v>154.97399999999999</v>
      </c>
      <c r="AA199" s="221">
        <v>-155</v>
      </c>
    </row>
    <row r="200" spans="1:35">
      <c r="A200" s="201" t="s">
        <v>259</v>
      </c>
      <c r="D200" s="208"/>
      <c r="E200" s="207">
        <v>-9.625</v>
      </c>
      <c r="F200" s="207">
        <v>84.662999999999997</v>
      </c>
      <c r="G200" s="207">
        <v>-30.625</v>
      </c>
      <c r="H200" s="207">
        <v>-281.27800000000002</v>
      </c>
      <c r="I200" s="221">
        <v>323.125</v>
      </c>
      <c r="J200" s="221">
        <v>-11.638</v>
      </c>
      <c r="K200" s="221">
        <v>0</v>
      </c>
      <c r="L200" s="221">
        <v>-58.271999999999998</v>
      </c>
      <c r="M200" s="207">
        <v>253.215</v>
      </c>
      <c r="N200" s="209">
        <v>-4.375</v>
      </c>
      <c r="O200" s="209">
        <v>-4.375</v>
      </c>
      <c r="P200" s="209">
        <v>-4.375</v>
      </c>
      <c r="Q200" s="209">
        <v>-4.375</v>
      </c>
      <c r="R200" s="207">
        <v>-17.5</v>
      </c>
      <c r="S200" s="221">
        <v>-4.375</v>
      </c>
      <c r="T200" s="221">
        <v>-4.375</v>
      </c>
      <c r="U200" s="221">
        <v>149.625</v>
      </c>
      <c r="V200" s="221">
        <v>-158.375</v>
      </c>
      <c r="W200" s="207">
        <v>-17.5</v>
      </c>
      <c r="X200" s="221">
        <v>50.625</v>
      </c>
      <c r="Y200" s="221">
        <v>77.73</v>
      </c>
      <c r="Z200" s="221">
        <v>154.97399999999999</v>
      </c>
      <c r="AA200" s="221">
        <v>-155</v>
      </c>
    </row>
    <row r="201" spans="1:35">
      <c r="A201" s="202" t="s">
        <v>260</v>
      </c>
      <c r="D201" s="208"/>
      <c r="E201" s="207">
        <v>0</v>
      </c>
      <c r="F201" s="207">
        <v>415.91300000000001</v>
      </c>
      <c r="G201" s="207">
        <v>475</v>
      </c>
      <c r="H201" s="207">
        <v>1093.9580000000001</v>
      </c>
      <c r="I201" s="221">
        <v>595</v>
      </c>
      <c r="J201" s="221">
        <v>-11.638</v>
      </c>
      <c r="K201" s="221">
        <v>0</v>
      </c>
      <c r="L201" s="221">
        <v>-8.0000000000000002E-3</v>
      </c>
      <c r="M201" s="207">
        <v>583.35400000000004</v>
      </c>
      <c r="N201" s="209">
        <v>0</v>
      </c>
      <c r="O201" s="209">
        <v>0</v>
      </c>
      <c r="P201" s="209">
        <v>0</v>
      </c>
      <c r="Q201" s="209">
        <v>0</v>
      </c>
      <c r="R201" s="207">
        <v>0</v>
      </c>
      <c r="S201" s="221">
        <v>0</v>
      </c>
      <c r="T201" s="221">
        <v>0</v>
      </c>
      <c r="U201" s="221">
        <v>475</v>
      </c>
      <c r="V201" s="221">
        <v>288</v>
      </c>
      <c r="W201" s="207">
        <v>763</v>
      </c>
      <c r="X201" s="221">
        <v>120</v>
      </c>
      <c r="Y201" s="221">
        <v>155.72999999999999</v>
      </c>
      <c r="Z201" s="221">
        <v>472.97399999999999</v>
      </c>
      <c r="AA201" s="221">
        <v>232</v>
      </c>
    </row>
    <row r="202" spans="1:35">
      <c r="A202" s="202" t="s">
        <v>261</v>
      </c>
      <c r="D202" s="208"/>
      <c r="E202" s="207">
        <v>-9.625</v>
      </c>
      <c r="F202" s="207">
        <v>-331.25</v>
      </c>
      <c r="G202" s="207">
        <v>-505.625</v>
      </c>
      <c r="H202" s="207">
        <v>-1375.2360000000001</v>
      </c>
      <c r="I202" s="221">
        <v>-271.875</v>
      </c>
      <c r="J202" s="221">
        <v>0</v>
      </c>
      <c r="K202" s="221">
        <v>0</v>
      </c>
      <c r="L202" s="221">
        <v>-58.264000000000003</v>
      </c>
      <c r="M202" s="207">
        <v>-330.13900000000001</v>
      </c>
      <c r="N202" s="209">
        <v>-4.375</v>
      </c>
      <c r="O202" s="209">
        <v>-4.375</v>
      </c>
      <c r="P202" s="209">
        <v>-4.375</v>
      </c>
      <c r="Q202" s="209">
        <v>-4.375</v>
      </c>
      <c r="R202" s="207">
        <v>-17.5</v>
      </c>
      <c r="S202" s="221">
        <v>-4.375</v>
      </c>
      <c r="T202" s="221">
        <v>-4.375</v>
      </c>
      <c r="U202" s="221">
        <v>-325.375</v>
      </c>
      <c r="V202" s="221">
        <v>-446.375</v>
      </c>
      <c r="W202" s="207">
        <v>-780.5</v>
      </c>
      <c r="X202" s="221">
        <v>-69.375</v>
      </c>
      <c r="Y202" s="221">
        <v>-78</v>
      </c>
      <c r="Z202" s="221">
        <v>-318</v>
      </c>
      <c r="AA202" s="221">
        <v>-387</v>
      </c>
    </row>
    <row r="203" spans="1:35">
      <c r="A203" s="199" t="s">
        <v>235</v>
      </c>
      <c r="D203" s="5"/>
      <c r="E203" s="207">
        <v>-12.581</v>
      </c>
      <c r="F203" s="207">
        <v>-4.657</v>
      </c>
      <c r="G203" s="207">
        <v>-0.63500000000000001</v>
      </c>
      <c r="H203" s="207">
        <v>-0.72799999999999998</v>
      </c>
      <c r="I203" s="221">
        <v>-6.3609999999999998</v>
      </c>
      <c r="J203" s="221">
        <v>-4.0000000000000001E-3</v>
      </c>
      <c r="K203" s="221">
        <v>-58.418999999999997</v>
      </c>
      <c r="L203" s="221">
        <v>58.145000000000003</v>
      </c>
      <c r="M203" s="207">
        <v>-6.6390000000000002</v>
      </c>
      <c r="N203" s="209">
        <v>-5.532</v>
      </c>
      <c r="O203" s="209">
        <v>-1.9E-2</v>
      </c>
      <c r="P203" s="209">
        <v>-7.3999999999999996E-2</v>
      </c>
      <c r="Q203" s="209">
        <v>-0.127</v>
      </c>
      <c r="R203" s="207">
        <v>-5.7519999999999998</v>
      </c>
      <c r="S203" s="221">
        <v>-9.6159999999999997</v>
      </c>
      <c r="T203" s="221">
        <v>-3.5000000000000003E-2</v>
      </c>
      <c r="U203" s="221">
        <v>-0.13100000000000001</v>
      </c>
      <c r="V203" s="221">
        <v>-0.121</v>
      </c>
      <c r="W203" s="207">
        <v>-9.9030000000000005</v>
      </c>
      <c r="X203" s="221">
        <v>-16.260999999999999</v>
      </c>
      <c r="Y203" s="221">
        <v>-6.5000000000000002E-2</v>
      </c>
      <c r="Z203" s="221">
        <v>-8.484</v>
      </c>
      <c r="AA203" s="221">
        <v>7.766</v>
      </c>
    </row>
    <row r="204" spans="1:35">
      <c r="A204" s="200" t="s">
        <v>250</v>
      </c>
      <c r="D204" s="208"/>
      <c r="E204" s="207">
        <v>-12.581</v>
      </c>
      <c r="F204" s="207">
        <v>-4.657</v>
      </c>
      <c r="G204" s="207">
        <v>-1.698</v>
      </c>
      <c r="H204" s="207">
        <v>-0.72799999999999998</v>
      </c>
      <c r="I204" s="221">
        <v>-6.3609999999999998</v>
      </c>
      <c r="J204" s="221">
        <v>-4.0000000000000001E-3</v>
      </c>
      <c r="K204" s="221">
        <v>-58.418999999999997</v>
      </c>
      <c r="L204" s="221">
        <v>58.145000000000003</v>
      </c>
      <c r="M204" s="207">
        <v>-6.6390000000000002</v>
      </c>
      <c r="N204" s="209">
        <v>-5.532</v>
      </c>
      <c r="O204" s="209">
        <v>-1.9E-2</v>
      </c>
      <c r="P204" s="209">
        <v>-7.3999999999999996E-2</v>
      </c>
      <c r="Q204" s="209">
        <v>-0.127</v>
      </c>
      <c r="R204" s="207">
        <v>-5.7519999999999998</v>
      </c>
      <c r="S204" s="221">
        <v>-9.6159999999999997</v>
      </c>
      <c r="T204" s="221">
        <v>-3.5000000000000003E-2</v>
      </c>
      <c r="U204" s="221">
        <v>-0.13100000000000001</v>
      </c>
      <c r="V204" s="221">
        <v>-0.121</v>
      </c>
      <c r="W204" s="207">
        <v>-9.9030000000000005</v>
      </c>
      <c r="X204" s="221">
        <v>-16.260999999999999</v>
      </c>
      <c r="Y204" s="221">
        <v>-6.5000000000000002E-2</v>
      </c>
      <c r="Z204" s="221">
        <v>-8.484</v>
      </c>
      <c r="AA204" s="221">
        <v>7.766</v>
      </c>
    </row>
    <row r="205" spans="1:35">
      <c r="A205" s="200" t="s">
        <v>251</v>
      </c>
      <c r="D205" s="5"/>
      <c r="E205" s="207">
        <v>0</v>
      </c>
      <c r="F205" s="207">
        <v>0</v>
      </c>
      <c r="G205" s="207">
        <v>1.0629999999999999</v>
      </c>
      <c r="H205" s="207">
        <v>0</v>
      </c>
      <c r="I205" s="221">
        <v>0</v>
      </c>
      <c r="J205" s="221">
        <v>0</v>
      </c>
      <c r="K205" s="221">
        <v>0</v>
      </c>
      <c r="L205" s="221">
        <v>0</v>
      </c>
      <c r="M205" s="207">
        <v>0</v>
      </c>
      <c r="N205" s="209">
        <v>0</v>
      </c>
      <c r="O205" s="209">
        <v>0</v>
      </c>
      <c r="P205" s="209">
        <v>0</v>
      </c>
      <c r="Q205" s="209">
        <v>0</v>
      </c>
      <c r="R205" s="207">
        <v>0</v>
      </c>
      <c r="S205" s="221">
        <v>0</v>
      </c>
      <c r="T205" s="221">
        <v>0</v>
      </c>
      <c r="U205" s="221">
        <v>0</v>
      </c>
      <c r="V205" s="221">
        <v>0</v>
      </c>
      <c r="W205" s="207">
        <v>0</v>
      </c>
      <c r="X205" s="221">
        <v>0</v>
      </c>
      <c r="Y205" s="221">
        <v>0</v>
      </c>
      <c r="Z205" s="221">
        <v>0</v>
      </c>
      <c r="AA205" s="221">
        <v>0</v>
      </c>
    </row>
    <row r="206" spans="1:35">
      <c r="A206" s="230" t="s">
        <v>262</v>
      </c>
      <c r="D206" s="5"/>
      <c r="E206" s="207">
        <v>-38.335999999999999</v>
      </c>
      <c r="F206" s="207">
        <v>80.876999999999995</v>
      </c>
      <c r="G206" s="207">
        <v>-31.058</v>
      </c>
      <c r="H206" s="207">
        <v>-383.44400000000002</v>
      </c>
      <c r="I206" s="221">
        <v>305.91899999999998</v>
      </c>
      <c r="J206" s="221">
        <v>-50.430999999999997</v>
      </c>
      <c r="K206" s="221">
        <v>-58.418999999999997</v>
      </c>
      <c r="L206" s="221">
        <v>-55.058</v>
      </c>
      <c r="M206" s="207">
        <v>142.011</v>
      </c>
      <c r="N206" s="209">
        <v>-27.244</v>
      </c>
      <c r="O206" s="209">
        <v>-14.183999999999999</v>
      </c>
      <c r="P206" s="209">
        <v>-1.2969999999999999</v>
      </c>
      <c r="Q206" s="209">
        <v>-24.702000000000002</v>
      </c>
      <c r="R206" s="207">
        <v>-67.427000000000007</v>
      </c>
      <c r="S206" s="221">
        <v>-34.064</v>
      </c>
      <c r="T206" s="221">
        <v>-4.3310000000000004</v>
      </c>
      <c r="U206" s="221">
        <v>149.494</v>
      </c>
      <c r="V206" s="221">
        <v>-187.012</v>
      </c>
      <c r="W206" s="207">
        <v>-75.912999999999997</v>
      </c>
      <c r="X206" s="221">
        <v>4.6769999999999996</v>
      </c>
      <c r="Y206" s="221">
        <v>77.665000000000006</v>
      </c>
      <c r="Z206" s="221">
        <v>146.38999999999999</v>
      </c>
      <c r="AA206" s="221">
        <v>-191.04599999999999</v>
      </c>
    </row>
    <row r="207" spans="1:35">
      <c r="A207" s="230"/>
      <c r="D207" s="208"/>
      <c r="E207" s="210"/>
      <c r="F207" s="210"/>
      <c r="G207" s="210"/>
      <c r="H207" s="210"/>
      <c r="M207" s="210"/>
      <c r="R207" s="210"/>
      <c r="W207" s="208"/>
    </row>
    <row r="208" spans="1:35" s="214" customFormat="1" ht="13">
      <c r="A208" s="235" t="s">
        <v>227</v>
      </c>
      <c r="D208" s="231"/>
      <c r="E208" s="232"/>
      <c r="F208" s="232"/>
      <c r="G208" s="232"/>
      <c r="H208" s="232"/>
      <c r="M208" s="232"/>
      <c r="R208" s="232"/>
      <c r="W208" s="231"/>
      <c r="AC208" s="215"/>
      <c r="AD208" s="215"/>
      <c r="AE208" s="215"/>
      <c r="AF208" s="215"/>
      <c r="AG208" s="215"/>
      <c r="AH208" s="215"/>
      <c r="AI208" s="215"/>
    </row>
    <row r="209" spans="1:35">
      <c r="A209" s="233" t="s">
        <v>263</v>
      </c>
      <c r="D209" s="208"/>
      <c r="E209" s="210">
        <f>E175</f>
        <v>151.38999999999999</v>
      </c>
      <c r="F209" s="242">
        <f t="shared" ref="F209:Z209" si="157">F175</f>
        <v>291.69</v>
      </c>
      <c r="G209" s="242">
        <f t="shared" si="157"/>
        <v>296.90100000000001</v>
      </c>
      <c r="H209" s="242">
        <f t="shared" si="157"/>
        <v>268.48399999999998</v>
      </c>
      <c r="I209" s="209">
        <f t="shared" si="157"/>
        <v>56.713999999999999</v>
      </c>
      <c r="J209" s="209">
        <f t="shared" si="157"/>
        <v>70.177999999999997</v>
      </c>
      <c r="K209" s="209">
        <f t="shared" si="157"/>
        <v>79.119</v>
      </c>
      <c r="L209" s="209">
        <f t="shared" si="157"/>
        <v>48.203000000000003</v>
      </c>
      <c r="M209" s="242">
        <f t="shared" si="157"/>
        <v>254.214</v>
      </c>
      <c r="N209" s="209">
        <f t="shared" si="157"/>
        <v>64.686000000000007</v>
      </c>
      <c r="O209" s="209">
        <f t="shared" si="157"/>
        <v>93.632000000000005</v>
      </c>
      <c r="P209" s="209">
        <f t="shared" si="157"/>
        <v>96.61</v>
      </c>
      <c r="Q209" s="209">
        <f t="shared" si="157"/>
        <v>74.67</v>
      </c>
      <c r="R209" s="242">
        <f t="shared" si="157"/>
        <v>329.59800000000001</v>
      </c>
      <c r="S209" s="209">
        <f t="shared" si="157"/>
        <v>99.453999999999994</v>
      </c>
      <c r="T209" s="209">
        <f t="shared" si="157"/>
        <v>106.05</v>
      </c>
      <c r="U209" s="209">
        <f t="shared" si="157"/>
        <v>130.43100000000001</v>
      </c>
      <c r="V209" s="209">
        <f t="shared" si="157"/>
        <v>70.984999999999999</v>
      </c>
      <c r="W209" s="243">
        <f t="shared" si="157"/>
        <v>406.92</v>
      </c>
      <c r="X209" s="209">
        <f t="shared" si="157"/>
        <v>115.777</v>
      </c>
      <c r="Y209" s="209">
        <f t="shared" si="157"/>
        <v>120.164</v>
      </c>
      <c r="Z209" s="209">
        <f t="shared" si="157"/>
        <v>126.78400000000001</v>
      </c>
      <c r="AA209" s="221">
        <f>AA175</f>
        <v>100.97</v>
      </c>
      <c r="AB209" s="212">
        <f>SUM(X209:AA209)</f>
        <v>463.69500000000005</v>
      </c>
      <c r="AG209" s="85">
        <f ca="1">AG210*AG3</f>
        <v>548.21167992359437</v>
      </c>
      <c r="AH209" s="85">
        <f t="shared" ref="AH209:AI209" ca="1" si="158">AH210*AH3</f>
        <v>652.30888285938693</v>
      </c>
      <c r="AI209" s="85">
        <f t="shared" ca="1" si="158"/>
        <v>813.26080923643269</v>
      </c>
    </row>
    <row r="210" spans="1:35">
      <c r="A210" t="s">
        <v>264</v>
      </c>
      <c r="D210" s="208"/>
      <c r="E210" s="238">
        <f>E209/E3</f>
        <v>5.0838282221047464E-2</v>
      </c>
      <c r="F210" s="244">
        <f t="shared" ref="F210:AB210" si="159">F209/F3</f>
        <v>9.3260224628241517E-2</v>
      </c>
      <c r="G210" s="244">
        <f t="shared" si="159"/>
        <v>8.8900982256278585E-2</v>
      </c>
      <c r="H210" s="244">
        <f t="shared" si="159"/>
        <v>8.3923147673532691E-2</v>
      </c>
      <c r="I210" s="183">
        <f t="shared" si="159"/>
        <v>7.7957708826813882E-2</v>
      </c>
      <c r="J210" s="183">
        <f t="shared" si="159"/>
        <v>8.9107227088645782E-2</v>
      </c>
      <c r="K210" s="183">
        <f t="shared" si="159"/>
        <v>9.2648125832715117E-2</v>
      </c>
      <c r="L210" s="183">
        <f t="shared" si="159"/>
        <v>6.3301643587391446E-2</v>
      </c>
      <c r="M210" s="244">
        <f t="shared" si="159"/>
        <v>8.1205064242760472E-2</v>
      </c>
      <c r="N210" s="183">
        <f t="shared" si="159"/>
        <v>7.381718690608953E-2</v>
      </c>
      <c r="O210" s="183">
        <f t="shared" si="159"/>
        <v>9.6302169284736186E-2</v>
      </c>
      <c r="P210" s="183">
        <f t="shared" si="159"/>
        <v>9.2678310445602277E-2</v>
      </c>
      <c r="Q210" s="183">
        <f t="shared" si="159"/>
        <v>8.1387211903044224E-2</v>
      </c>
      <c r="R210" s="244">
        <f t="shared" si="159"/>
        <v>8.6543598818302384E-2</v>
      </c>
      <c r="S210" s="183">
        <f t="shared" si="159"/>
        <v>9.5128142923810763E-2</v>
      </c>
      <c r="T210" s="183">
        <f t="shared" si="159"/>
        <v>0.10182086683413474</v>
      </c>
      <c r="U210" s="183">
        <f t="shared" si="159"/>
        <v>0.11480490597043737</v>
      </c>
      <c r="V210" s="183">
        <f t="shared" si="159"/>
        <v>7.4528454082362194E-2</v>
      </c>
      <c r="W210" s="241">
        <f t="shared" si="159"/>
        <v>9.7452464896541219E-2</v>
      </c>
      <c r="X210" s="183">
        <f t="shared" si="159"/>
        <v>0.10134337512018556</v>
      </c>
      <c r="Y210" s="183">
        <f t="shared" si="159"/>
        <v>9.9882053993430212E-2</v>
      </c>
      <c r="Z210" s="183">
        <f t="shared" si="159"/>
        <v>9.9672407463166482E-2</v>
      </c>
      <c r="AA210" s="183">
        <f t="shared" si="159"/>
        <v>9.310058034569943E-2</v>
      </c>
      <c r="AB210" s="94">
        <f t="shared" si="159"/>
        <v>9.8616232936022397E-2</v>
      </c>
      <c r="AG210" s="86">
        <f ca="1">AB210+AG61/10000</f>
        <v>0.10354509703342328</v>
      </c>
      <c r="AH210" s="86">
        <f ca="1">AG210+AH61/10000</f>
        <v>0.10530492571782706</v>
      </c>
      <c r="AI210" s="86">
        <f ca="1">AH210+AI61/10000</f>
        <v>0.10940671839704107</v>
      </c>
    </row>
    <row r="211" spans="1:35">
      <c r="D211" s="5"/>
      <c r="E211" s="5"/>
      <c r="F211" s="233"/>
      <c r="G211" s="233"/>
      <c r="H211" s="233"/>
      <c r="M211" s="233"/>
      <c r="R211" s="233"/>
      <c r="W211" s="233"/>
    </row>
    <row r="212" spans="1:35">
      <c r="A212" t="s">
        <v>265</v>
      </c>
      <c r="D212" s="5"/>
      <c r="E212" s="210">
        <f>E176</f>
        <v>9.1430000000000007</v>
      </c>
      <c r="F212" s="242">
        <f t="shared" ref="F212:AA212" si="160">F176</f>
        <v>-167.24299999999999</v>
      </c>
      <c r="G212" s="242">
        <f t="shared" si="160"/>
        <v>-238.90199999999999</v>
      </c>
      <c r="H212" s="242">
        <f t="shared" si="160"/>
        <v>113.29300000000001</v>
      </c>
      <c r="I212" s="209">
        <f t="shared" si="160"/>
        <v>-15.202999999999999</v>
      </c>
      <c r="J212" s="209">
        <f t="shared" si="160"/>
        <v>-52.883000000000003</v>
      </c>
      <c r="K212" s="209">
        <f t="shared" si="160"/>
        <v>25.187999999999999</v>
      </c>
      <c r="L212" s="209">
        <f t="shared" si="160"/>
        <v>97.338999999999999</v>
      </c>
      <c r="M212" s="242">
        <f t="shared" si="160"/>
        <v>54.441000000000003</v>
      </c>
      <c r="N212" s="209">
        <f t="shared" si="160"/>
        <v>-129.601</v>
      </c>
      <c r="O212" s="209">
        <f t="shared" si="160"/>
        <v>-105.666</v>
      </c>
      <c r="P212" s="209">
        <f t="shared" si="160"/>
        <v>-101.117</v>
      </c>
      <c r="Q212" s="209">
        <f t="shared" si="160"/>
        <v>171.57499999999999</v>
      </c>
      <c r="R212" s="242">
        <f t="shared" si="160"/>
        <v>-164.809</v>
      </c>
      <c r="S212" s="209">
        <f t="shared" si="160"/>
        <v>-184.571</v>
      </c>
      <c r="T212" s="209">
        <f t="shared" si="160"/>
        <v>-49.78</v>
      </c>
      <c r="U212" s="209">
        <f t="shared" si="160"/>
        <v>-167.69499999999999</v>
      </c>
      <c r="V212" s="209">
        <f t="shared" si="160"/>
        <v>254.102</v>
      </c>
      <c r="W212" s="242">
        <f t="shared" si="160"/>
        <v>-147.94399999999999</v>
      </c>
      <c r="X212" s="209">
        <f t="shared" si="160"/>
        <v>-153.17500000000001</v>
      </c>
      <c r="Y212" s="209">
        <f t="shared" si="160"/>
        <v>-127.678</v>
      </c>
      <c r="Z212" s="209">
        <f t="shared" si="160"/>
        <v>-60.993000000000002</v>
      </c>
      <c r="AA212" s="209">
        <f t="shared" si="160"/>
        <v>227.24700000000001</v>
      </c>
      <c r="AB212" s="212">
        <f>SUM(X212:AA212)</f>
        <v>-114.59899999999999</v>
      </c>
      <c r="AG212" s="39">
        <v>-140</v>
      </c>
      <c r="AH212" s="39">
        <v>-140</v>
      </c>
      <c r="AI212" s="39">
        <v>-140</v>
      </c>
    </row>
    <row r="213" spans="1:35">
      <c r="D213" s="208"/>
      <c r="E213" s="208"/>
      <c r="F213" s="243"/>
      <c r="G213" s="243"/>
      <c r="H213" s="243"/>
      <c r="I213" s="209"/>
      <c r="J213" s="209"/>
      <c r="K213" s="209"/>
      <c r="L213" s="209"/>
      <c r="M213" s="243"/>
      <c r="N213" s="209"/>
      <c r="O213" s="209"/>
      <c r="P213" s="209"/>
      <c r="Q213" s="209"/>
      <c r="R213" s="243"/>
      <c r="S213" s="209"/>
      <c r="T213" s="209"/>
      <c r="U213" s="209"/>
      <c r="V213" s="209"/>
      <c r="W213" s="243"/>
      <c r="X213" s="209"/>
      <c r="Y213" s="209"/>
      <c r="Z213" s="209"/>
    </row>
    <row r="214" spans="1:35">
      <c r="D214" s="208"/>
      <c r="E214" s="208"/>
      <c r="F214" s="243"/>
      <c r="G214" s="243"/>
      <c r="H214" s="243"/>
      <c r="I214" s="209"/>
      <c r="J214" s="209"/>
      <c r="K214" s="209"/>
      <c r="L214" s="209"/>
      <c r="M214" s="242"/>
      <c r="N214" s="209"/>
      <c r="O214" s="209"/>
      <c r="P214" s="209"/>
      <c r="Q214" s="209"/>
      <c r="R214" s="242"/>
      <c r="S214" s="209"/>
      <c r="T214" s="209"/>
      <c r="U214" s="209"/>
      <c r="V214" s="209"/>
      <c r="W214" s="242"/>
      <c r="X214" s="209"/>
      <c r="Y214" s="209"/>
      <c r="Z214" s="209"/>
    </row>
    <row r="215" spans="1:35">
      <c r="A215" t="s">
        <v>266</v>
      </c>
      <c r="D215" s="5"/>
      <c r="E215" s="239">
        <f>E209+E212</f>
        <v>160.53299999999999</v>
      </c>
      <c r="F215" s="245">
        <f t="shared" ref="F215:Z215" si="161">F209+F212</f>
        <v>124.447</v>
      </c>
      <c r="G215" s="245">
        <f t="shared" si="161"/>
        <v>57.999000000000024</v>
      </c>
      <c r="H215" s="245">
        <f t="shared" si="161"/>
        <v>381.77699999999999</v>
      </c>
      <c r="I215" s="224">
        <f t="shared" si="161"/>
        <v>41.510999999999996</v>
      </c>
      <c r="J215" s="224">
        <f t="shared" si="161"/>
        <v>17.294999999999995</v>
      </c>
      <c r="K215" s="224">
        <f t="shared" si="161"/>
        <v>104.307</v>
      </c>
      <c r="L215" s="224">
        <f t="shared" si="161"/>
        <v>145.542</v>
      </c>
      <c r="M215" s="245">
        <f t="shared" si="161"/>
        <v>308.65499999999997</v>
      </c>
      <c r="N215" s="224">
        <f t="shared" si="161"/>
        <v>-64.914999999999992</v>
      </c>
      <c r="O215" s="224">
        <f t="shared" si="161"/>
        <v>-12.033999999999992</v>
      </c>
      <c r="P215" s="224">
        <f t="shared" si="161"/>
        <v>-4.507000000000005</v>
      </c>
      <c r="Q215" s="224">
        <f t="shared" si="161"/>
        <v>246.245</v>
      </c>
      <c r="R215" s="245">
        <f t="shared" si="161"/>
        <v>164.78900000000002</v>
      </c>
      <c r="S215" s="224">
        <f t="shared" si="161"/>
        <v>-85.117000000000004</v>
      </c>
      <c r="T215" s="224">
        <f t="shared" si="161"/>
        <v>56.269999999999996</v>
      </c>
      <c r="U215" s="224">
        <f t="shared" si="161"/>
        <v>-37.263999999999982</v>
      </c>
      <c r="V215" s="224">
        <f t="shared" si="161"/>
        <v>325.08699999999999</v>
      </c>
      <c r="W215" s="245">
        <f t="shared" si="161"/>
        <v>258.976</v>
      </c>
      <c r="X215" s="224">
        <f t="shared" si="161"/>
        <v>-37.39800000000001</v>
      </c>
      <c r="Y215" s="224">
        <f t="shared" si="161"/>
        <v>-7.5139999999999958</v>
      </c>
      <c r="Z215" s="224">
        <f t="shared" si="161"/>
        <v>65.790999999999997</v>
      </c>
      <c r="AA215" s="224">
        <f>AA182</f>
        <v>328.21699999999998</v>
      </c>
      <c r="AB215" s="8">
        <f>SUM(X215:AA215)</f>
        <v>349.096</v>
      </c>
      <c r="AG215" s="85">
        <f ca="1">AG209+AG212</f>
        <v>408.21167992359437</v>
      </c>
      <c r="AH215" s="85">
        <f t="shared" ref="AH215:AI215" ca="1" si="162">AH209+AH212</f>
        <v>512.30888285938693</v>
      </c>
      <c r="AI215" s="85">
        <f t="shared" ca="1" si="162"/>
        <v>673.26080923643269</v>
      </c>
    </row>
    <row r="216" spans="1:35">
      <c r="A216" t="s">
        <v>264</v>
      </c>
      <c r="D216" s="5"/>
      <c r="E216" s="244">
        <f>E215/E3</f>
        <v>5.3908593432798815E-2</v>
      </c>
      <c r="F216" s="244">
        <f t="shared" ref="F216:AB216" si="163">F215/F3</f>
        <v>3.9788663218865143E-2</v>
      </c>
      <c r="G216" s="244">
        <f t="shared" si="163"/>
        <v>1.7366624126836566E-2</v>
      </c>
      <c r="H216" s="244">
        <f t="shared" si="163"/>
        <v>0.11933645040061341</v>
      </c>
      <c r="I216" s="183">
        <f t="shared" si="163"/>
        <v>5.7060028407621935E-2</v>
      </c>
      <c r="J216" s="183">
        <f t="shared" si="163"/>
        <v>2.1960008727779767E-2</v>
      </c>
      <c r="K216" s="183">
        <f t="shared" si="163"/>
        <v>0.12214320278609457</v>
      </c>
      <c r="L216" s="183">
        <f t="shared" si="163"/>
        <v>0.19113017469858981</v>
      </c>
      <c r="M216" s="244">
        <f t="shared" si="163"/>
        <v>9.8595471153631306E-2</v>
      </c>
      <c r="N216" s="183">
        <f t="shared" si="163"/>
        <v>-7.4078512939566535E-2</v>
      </c>
      <c r="O216" s="183">
        <f t="shared" si="163"/>
        <v>-1.2377182001586152E-2</v>
      </c>
      <c r="P216" s="183">
        <f t="shared" si="163"/>
        <v>-4.323580842338577E-3</v>
      </c>
      <c r="Q216" s="183">
        <f t="shared" si="163"/>
        <v>0.26839686614524072</v>
      </c>
      <c r="R216" s="244">
        <f t="shared" si="163"/>
        <v>4.326917367723479E-2</v>
      </c>
      <c r="S216" s="183">
        <f t="shared" si="163"/>
        <v>-8.1414745925211668E-2</v>
      </c>
      <c r="T216" s="183">
        <f t="shared" si="163"/>
        <v>5.4026027126419247E-2</v>
      </c>
      <c r="U216" s="183">
        <f t="shared" si="163"/>
        <v>-3.2799641312896283E-2</v>
      </c>
      <c r="V216" s="183">
        <f t="shared" si="163"/>
        <v>0.3413148066813112</v>
      </c>
      <c r="W216" s="244">
        <f t="shared" si="163"/>
        <v>6.2021649339051056E-2</v>
      </c>
      <c r="X216" s="183">
        <f t="shared" si="163"/>
        <v>-3.2735686213537236E-2</v>
      </c>
      <c r="Y216" s="183">
        <f t="shared" si="163"/>
        <v>-6.2457454288025877E-3</v>
      </c>
      <c r="Z216" s="183">
        <f t="shared" si="163"/>
        <v>5.1722199641983095E-2</v>
      </c>
      <c r="AA216" s="183">
        <f t="shared" si="163"/>
        <v>0.30263635910987846</v>
      </c>
      <c r="AB216" s="94">
        <f t="shared" si="163"/>
        <v>7.424391561917569E-2</v>
      </c>
      <c r="AG216" s="95">
        <f ca="1">AG215/AG3</f>
        <v>7.7102184349221364E-2</v>
      </c>
      <c r="AH216" s="95">
        <f t="shared" ref="AH216:AI216" ca="1" si="164">AH215/AH3</f>
        <v>8.2704145645859595E-2</v>
      </c>
      <c r="AI216" s="95">
        <f t="shared" ca="1" si="164"/>
        <v>9.0572735003734847E-2</v>
      </c>
    </row>
    <row r="217" spans="1:35">
      <c r="D217" s="5"/>
      <c r="E217" s="5"/>
      <c r="F217" s="233"/>
      <c r="G217" s="233"/>
      <c r="H217" s="233"/>
      <c r="M217" s="233"/>
      <c r="R217" s="233"/>
      <c r="W217" s="233"/>
    </row>
    <row r="218" spans="1:35">
      <c r="A218" t="s">
        <v>267</v>
      </c>
      <c r="D218" s="208"/>
      <c r="E218" s="208">
        <f>E184</f>
        <v>-87.838999999999999</v>
      </c>
      <c r="F218" s="243">
        <f t="shared" ref="F218:Z218" si="165">F184</f>
        <v>-20.917000000000002</v>
      </c>
      <c r="G218" s="243">
        <f t="shared" si="165"/>
        <v>-120.574</v>
      </c>
      <c r="H218" s="243">
        <f t="shared" si="165"/>
        <v>-58.046999999999997</v>
      </c>
      <c r="I218" s="209">
        <f t="shared" si="165"/>
        <v>-31.629000000000001</v>
      </c>
      <c r="J218" s="209">
        <f t="shared" si="165"/>
        <v>-36.722999999999999</v>
      </c>
      <c r="K218" s="209">
        <f t="shared" si="165"/>
        <v>-45.125</v>
      </c>
      <c r="L218" s="209">
        <f t="shared" si="165"/>
        <v>-43.564999999999998</v>
      </c>
      <c r="M218" s="242">
        <f t="shared" si="165"/>
        <v>-157.042</v>
      </c>
      <c r="N218" s="209">
        <f t="shared" si="165"/>
        <v>-38.405000000000001</v>
      </c>
      <c r="O218" s="209">
        <f t="shared" si="165"/>
        <v>-42.527000000000001</v>
      </c>
      <c r="P218" s="209">
        <f t="shared" si="165"/>
        <v>-54.844999999999999</v>
      </c>
      <c r="Q218" s="209">
        <f t="shared" si="165"/>
        <v>-65.177999999999997</v>
      </c>
      <c r="R218" s="242">
        <f t="shared" si="165"/>
        <v>-200.95500000000001</v>
      </c>
      <c r="S218" s="209">
        <f t="shared" si="165"/>
        <v>-42.92</v>
      </c>
      <c r="T218" s="209">
        <f t="shared" si="165"/>
        <v>-50.968000000000004</v>
      </c>
      <c r="U218" s="209">
        <f t="shared" si="165"/>
        <v>-67.245000000000005</v>
      </c>
      <c r="V218" s="209">
        <f t="shared" si="165"/>
        <v>-57.359000000000002</v>
      </c>
      <c r="W218" s="242">
        <f t="shared" si="165"/>
        <v>-218.49199999999999</v>
      </c>
      <c r="X218" s="209">
        <f t="shared" si="165"/>
        <v>-41.96</v>
      </c>
      <c r="Y218" s="209">
        <f t="shared" si="165"/>
        <v>-65.427000000000007</v>
      </c>
      <c r="Z218" s="209">
        <f t="shared" si="165"/>
        <v>-74.578000000000003</v>
      </c>
      <c r="AA218" s="221">
        <f>AA184</f>
        <v>-68.492000000000004</v>
      </c>
      <c r="AB218" s="212">
        <f>SUM(X218:AA218)</f>
        <v>-250.45699999999999</v>
      </c>
      <c r="AG218" s="85">
        <f ca="1">-AG219*AG3</f>
        <v>-280.60448894621999</v>
      </c>
      <c r="AH218" s="85">
        <f t="shared" ref="AH218:AI218" ca="1" si="166">-AH219*AH3</f>
        <v>-328.30725206707734</v>
      </c>
      <c r="AI218" s="85">
        <f t="shared" ca="1" si="166"/>
        <v>-393.96870248049282</v>
      </c>
    </row>
    <row r="219" spans="1:35">
      <c r="A219" t="s">
        <v>264</v>
      </c>
      <c r="D219" s="208"/>
      <c r="E219" s="241">
        <f>-E218/E3</f>
        <v>2.9497218257577045E-2</v>
      </c>
      <c r="F219" s="241">
        <f t="shared" ref="F219:Z219" si="167">-F218/F3</f>
        <v>6.687661964924845E-3</v>
      </c>
      <c r="G219" s="241">
        <f t="shared" si="167"/>
        <v>3.6103438636341856E-2</v>
      </c>
      <c r="H219" s="241">
        <f t="shared" si="167"/>
        <v>1.8144421838938458E-2</v>
      </c>
      <c r="I219" s="183">
        <f t="shared" si="167"/>
        <v>4.3476467406342284E-2</v>
      </c>
      <c r="J219" s="183">
        <f t="shared" si="167"/>
        <v>4.6628355045403677E-2</v>
      </c>
      <c r="K219" s="183">
        <f t="shared" si="167"/>
        <v>5.2841247718010464E-2</v>
      </c>
      <c r="L219" s="183">
        <f t="shared" si="167"/>
        <v>5.7210881125338835E-2</v>
      </c>
      <c r="M219" s="241">
        <f t="shared" si="167"/>
        <v>5.0164844181719299E-2</v>
      </c>
      <c r="N219" s="183">
        <f t="shared" si="167"/>
        <v>4.3826315789017224E-2</v>
      </c>
      <c r="O219" s="183">
        <f t="shared" si="167"/>
        <v>4.3739772227144307E-2</v>
      </c>
      <c r="P219" s="183">
        <f t="shared" si="167"/>
        <v>5.2613000066132461E-2</v>
      </c>
      <c r="Q219" s="183">
        <f t="shared" si="167"/>
        <v>7.104132445984486E-2</v>
      </c>
      <c r="R219" s="241">
        <f t="shared" si="167"/>
        <v>5.2765395726102567E-2</v>
      </c>
      <c r="S219" s="183">
        <f t="shared" si="167"/>
        <v>4.1053149137188633E-2</v>
      </c>
      <c r="T219" s="183">
        <f t="shared" si="167"/>
        <v>4.8935463845376517E-2</v>
      </c>
      <c r="U219" s="183">
        <f t="shared" si="167"/>
        <v>5.9188811724069125E-2</v>
      </c>
      <c r="V219" s="183">
        <f t="shared" si="167"/>
        <v>6.0222266643800988E-2</v>
      </c>
      <c r="W219" s="241">
        <f t="shared" si="167"/>
        <v>5.2326216357453756E-2</v>
      </c>
      <c r="X219" s="183">
        <f t="shared" si="167"/>
        <v>3.6728953246698275E-2</v>
      </c>
      <c r="Y219" s="183">
        <f t="shared" si="167"/>
        <v>5.43838682686009E-2</v>
      </c>
      <c r="Z219" s="183">
        <f t="shared" si="167"/>
        <v>5.8630180494289731E-2</v>
      </c>
      <c r="AA219" s="183">
        <f>-AA218/AA3</f>
        <v>6.3153857076732156E-2</v>
      </c>
      <c r="AB219" s="94">
        <f>-AB218/AB3</f>
        <v>5.3265887819487719E-2</v>
      </c>
      <c r="AG219" s="95">
        <v>5.2999999999999999E-2</v>
      </c>
      <c r="AH219" s="95">
        <v>5.2999999999999999E-2</v>
      </c>
      <c r="AI219" s="95">
        <v>5.2999999999999999E-2</v>
      </c>
    </row>
    <row r="220" spans="1:35" ht="13" thickBot="1">
      <c r="D220" s="208"/>
      <c r="E220" s="208"/>
      <c r="F220" s="243"/>
      <c r="G220" s="243"/>
      <c r="H220" s="243"/>
      <c r="I220" s="209"/>
      <c r="J220" s="209"/>
      <c r="K220" s="209"/>
      <c r="L220" s="209"/>
      <c r="M220" s="243"/>
      <c r="N220" s="209"/>
      <c r="O220" s="209"/>
      <c r="P220" s="209"/>
      <c r="Q220" s="209"/>
      <c r="R220" s="243"/>
      <c r="S220" s="209"/>
      <c r="T220" s="209"/>
      <c r="U220" s="209"/>
      <c r="V220" s="209"/>
      <c r="W220" s="243"/>
      <c r="X220" s="209"/>
      <c r="Y220" s="209"/>
      <c r="Z220" s="209"/>
    </row>
    <row r="221" spans="1:35" s="53" customFormat="1" ht="13.5" thickBot="1">
      <c r="A221" s="16" t="s">
        <v>227</v>
      </c>
      <c r="D221" s="234"/>
      <c r="E221" s="234">
        <f>E215+E218</f>
        <v>72.693999999999988</v>
      </c>
      <c r="F221" s="246">
        <f t="shared" ref="F221:Z221" si="168">F215+F218</f>
        <v>103.53</v>
      </c>
      <c r="G221" s="246">
        <f t="shared" si="168"/>
        <v>-62.574999999999974</v>
      </c>
      <c r="H221" s="246">
        <f t="shared" si="168"/>
        <v>323.73</v>
      </c>
      <c r="I221" s="247">
        <f t="shared" si="168"/>
        <v>9.8819999999999943</v>
      </c>
      <c r="J221" s="247">
        <f t="shared" si="168"/>
        <v>-19.428000000000004</v>
      </c>
      <c r="K221" s="247">
        <f t="shared" si="168"/>
        <v>59.182000000000002</v>
      </c>
      <c r="L221" s="247">
        <f t="shared" si="168"/>
        <v>101.977</v>
      </c>
      <c r="M221" s="246">
        <f t="shared" si="168"/>
        <v>151.61299999999997</v>
      </c>
      <c r="N221" s="247">
        <f t="shared" si="168"/>
        <v>-103.32</v>
      </c>
      <c r="O221" s="247">
        <f t="shared" si="168"/>
        <v>-54.560999999999993</v>
      </c>
      <c r="P221" s="247">
        <f t="shared" si="168"/>
        <v>-59.352000000000004</v>
      </c>
      <c r="Q221" s="247">
        <f t="shared" si="168"/>
        <v>181.06700000000001</v>
      </c>
      <c r="R221" s="246">
        <f t="shared" si="168"/>
        <v>-36.165999999999997</v>
      </c>
      <c r="S221" s="247">
        <f t="shared" si="168"/>
        <v>-128.03700000000001</v>
      </c>
      <c r="T221" s="247">
        <f t="shared" si="168"/>
        <v>5.3019999999999925</v>
      </c>
      <c r="U221" s="247">
        <f t="shared" si="168"/>
        <v>-104.50899999999999</v>
      </c>
      <c r="V221" s="247">
        <f t="shared" si="168"/>
        <v>267.72800000000001</v>
      </c>
      <c r="W221" s="246">
        <f t="shared" si="168"/>
        <v>40.484000000000009</v>
      </c>
      <c r="X221" s="247">
        <f t="shared" si="168"/>
        <v>-79.358000000000004</v>
      </c>
      <c r="Y221" s="247">
        <f t="shared" si="168"/>
        <v>-72.941000000000003</v>
      </c>
      <c r="Z221" s="247">
        <f t="shared" si="168"/>
        <v>-8.7870000000000061</v>
      </c>
      <c r="AA221" s="248">
        <f>AA215+AA218</f>
        <v>259.72499999999997</v>
      </c>
      <c r="AB221" s="252">
        <f>SUM(X221:AA221)</f>
        <v>98.638999999999953</v>
      </c>
      <c r="AC221" s="218"/>
      <c r="AD221" s="218"/>
      <c r="AE221" s="218"/>
      <c r="AF221" s="218"/>
      <c r="AG221" s="259">
        <f ca="1">AG215+AG218</f>
        <v>127.60719097737439</v>
      </c>
      <c r="AH221" s="259">
        <f t="shared" ref="AH221:AI221" ca="1" si="169">AH215+AH218</f>
        <v>184.00163079230958</v>
      </c>
      <c r="AI221" s="259">
        <f t="shared" ca="1" si="169"/>
        <v>279.29210675593987</v>
      </c>
    </row>
    <row r="222" spans="1:35">
      <c r="A222" t="s">
        <v>268</v>
      </c>
      <c r="D222" s="208"/>
      <c r="E222" s="240">
        <f>E221/E3</f>
        <v>2.4411375175221774E-2</v>
      </c>
      <c r="F222" s="238">
        <f t="shared" ref="F222:Z222" si="170">F221/F3</f>
        <v>3.3101001253940297E-2</v>
      </c>
      <c r="G222" s="238">
        <f t="shared" si="170"/>
        <v>-1.873681450950529E-2</v>
      </c>
      <c r="H222" s="238">
        <f t="shared" si="170"/>
        <v>0.10119202856167497</v>
      </c>
      <c r="I222" s="159">
        <f t="shared" si="170"/>
        <v>1.3583561001279654E-2</v>
      </c>
      <c r="J222" s="159">
        <f t="shared" si="170"/>
        <v>-2.4668346317623911E-2</v>
      </c>
      <c r="K222" s="159">
        <f t="shared" si="170"/>
        <v>6.9301955068084106E-2</v>
      </c>
      <c r="L222" s="159">
        <f t="shared" si="170"/>
        <v>0.13391929357325097</v>
      </c>
      <c r="M222" s="238">
        <f t="shared" si="170"/>
        <v>4.8430626971912014E-2</v>
      </c>
      <c r="N222" s="159">
        <f t="shared" si="170"/>
        <v>-0.11790482872858375</v>
      </c>
      <c r="O222" s="159">
        <f t="shared" si="170"/>
        <v>-5.6116954228730462E-2</v>
      </c>
      <c r="P222" s="159">
        <f t="shared" si="170"/>
        <v>-5.6936580908471035E-2</v>
      </c>
      <c r="Q222" s="159">
        <f t="shared" si="170"/>
        <v>0.19735554168539585</v>
      </c>
      <c r="R222" s="238">
        <f t="shared" si="170"/>
        <v>-9.4962220488677834E-3</v>
      </c>
      <c r="S222" s="159">
        <f t="shared" si="170"/>
        <v>-0.1224678950624003</v>
      </c>
      <c r="T222" s="159">
        <f t="shared" si="170"/>
        <v>5.090563281042731E-3</v>
      </c>
      <c r="U222" s="159">
        <f t="shared" si="170"/>
        <v>-9.1988453036965415E-2</v>
      </c>
      <c r="V222" s="159">
        <f t="shared" si="170"/>
        <v>0.28109254003751027</v>
      </c>
      <c r="W222" s="238">
        <f t="shared" si="170"/>
        <v>9.6954329815973055E-3</v>
      </c>
      <c r="X222" s="159">
        <f t="shared" si="170"/>
        <v>-6.9464639460235511E-2</v>
      </c>
      <c r="Y222" s="159">
        <f t="shared" si="170"/>
        <v>-6.0629613697403488E-2</v>
      </c>
      <c r="Z222" s="159">
        <f t="shared" si="170"/>
        <v>-6.9079808523066352E-3</v>
      </c>
      <c r="AA222" s="183">
        <f>AA221/AA3</f>
        <v>0.23948250203314628</v>
      </c>
      <c r="AB222" s="94">
        <f>AB221/AB3</f>
        <v>2.0978027799687958E-2</v>
      </c>
      <c r="AG222" s="86">
        <f ca="1">AG221/AG3</f>
        <v>2.4102184349221362E-2</v>
      </c>
      <c r="AH222" s="86">
        <f t="shared" ref="AH222:AI222" ca="1" si="171">AH221/AH3</f>
        <v>2.9704145645859603E-2</v>
      </c>
      <c r="AI222" s="86">
        <f t="shared" ca="1" si="171"/>
        <v>3.7572735003734849E-2</v>
      </c>
    </row>
    <row r="223" spans="1:35">
      <c r="A223" s="230"/>
      <c r="D223" s="5"/>
      <c r="E223" s="5"/>
      <c r="F223" s="5"/>
      <c r="G223" s="5"/>
      <c r="H223" s="5"/>
      <c r="M223" s="5"/>
      <c r="R223" s="5"/>
      <c r="W223" s="5"/>
    </row>
    <row r="224" spans="1:35" s="214" customFormat="1" ht="13.5" thickBot="1">
      <c r="A224" s="237" t="s">
        <v>269</v>
      </c>
      <c r="D224" s="236"/>
      <c r="E224" s="236"/>
      <c r="F224" s="236"/>
      <c r="G224" s="236"/>
      <c r="H224" s="236"/>
      <c r="M224" s="236"/>
      <c r="R224" s="236"/>
      <c r="W224" s="236"/>
      <c r="AC224" s="215"/>
      <c r="AD224" s="215"/>
      <c r="AE224" s="215"/>
      <c r="AF224" s="215"/>
      <c r="AG224" s="215"/>
      <c r="AH224" s="215"/>
      <c r="AI224" s="215"/>
    </row>
    <row r="225" spans="1:43" s="53" customFormat="1" ht="13" thickBot="1">
      <c r="A225" s="127" t="s">
        <v>270</v>
      </c>
      <c r="D225" s="234"/>
      <c r="E225" s="234">
        <f>E226+E227</f>
        <v>59.367999999999988</v>
      </c>
      <c r="F225" s="234">
        <f t="shared" ref="F225:H225" si="172">F226+F227</f>
        <v>100.449</v>
      </c>
      <c r="G225" s="234">
        <f t="shared" si="172"/>
        <v>-62.903999999999975</v>
      </c>
      <c r="H225" s="234">
        <f t="shared" si="172"/>
        <v>323.00200000000001</v>
      </c>
      <c r="I225" s="248">
        <f>I226+I227</f>
        <v>3.5209999999999946</v>
      </c>
      <c r="J225" s="248">
        <f t="shared" ref="J225:L225" si="173">J226+J227</f>
        <v>-19.432000000000006</v>
      </c>
      <c r="K225" s="248">
        <f t="shared" si="173"/>
        <v>0.76300000000000523</v>
      </c>
      <c r="L225" s="248">
        <f t="shared" si="173"/>
        <v>160.12200000000001</v>
      </c>
      <c r="M225" s="234">
        <f>M226+M227</f>
        <v>144.97399999999996</v>
      </c>
      <c r="N225" s="256">
        <f>N226+N227</f>
        <v>-108.85199999999999</v>
      </c>
      <c r="O225" s="256">
        <f t="shared" ref="O225:Q225" si="174">O226+O227</f>
        <v>-54.579999999999991</v>
      </c>
      <c r="P225" s="256">
        <f t="shared" si="174"/>
        <v>-59.426000000000002</v>
      </c>
      <c r="Q225" s="256">
        <f t="shared" si="174"/>
        <v>180.94</v>
      </c>
      <c r="R225" s="234">
        <f>R226+R227</f>
        <v>-41.917999999999999</v>
      </c>
      <c r="S225" s="256">
        <f>S226+S227</f>
        <v>-137.65300000000002</v>
      </c>
      <c r="T225" s="256">
        <f t="shared" ref="T225:V225" si="175">T226+T227</f>
        <v>5.2669999999999924</v>
      </c>
      <c r="U225" s="256">
        <f t="shared" si="175"/>
        <v>-104.63999999999999</v>
      </c>
      <c r="V225" s="256">
        <f t="shared" si="175"/>
        <v>267.60700000000003</v>
      </c>
      <c r="W225" s="234">
        <f>W226+W227</f>
        <v>30.58100000000001</v>
      </c>
      <c r="X225" s="256">
        <f>X226+X227</f>
        <v>-95.619</v>
      </c>
      <c r="Y225" s="256">
        <f t="shared" ref="Y225:Z225" si="176">Y226+Y227</f>
        <v>-73.006</v>
      </c>
      <c r="Z225" s="256">
        <f t="shared" si="176"/>
        <v>-17.271000000000008</v>
      </c>
      <c r="AA225" s="257">
        <f>AA226+AA227</f>
        <v>267.42499999999995</v>
      </c>
      <c r="AB225" s="258">
        <f>SUM(X225:AA225)</f>
        <v>81.52899999999994</v>
      </c>
      <c r="AC225" s="218"/>
      <c r="AD225" s="218"/>
      <c r="AE225" s="218"/>
      <c r="AF225" s="218"/>
      <c r="AG225" s="259">
        <f ca="1">AG226+AG227</f>
        <v>112.60719097737439</v>
      </c>
      <c r="AH225" s="259">
        <f ca="1">AH226+AH227</f>
        <v>169.00163079230958</v>
      </c>
      <c r="AI225" s="259">
        <f ca="1">AI226+AI227</f>
        <v>264.29210675593987</v>
      </c>
    </row>
    <row r="226" spans="1:43">
      <c r="A226" t="s">
        <v>271</v>
      </c>
      <c r="D226" s="208"/>
      <c r="E226" s="208">
        <f>E221</f>
        <v>72.693999999999988</v>
      </c>
      <c r="F226" s="208">
        <f t="shared" ref="F226:H226" si="177">F221</f>
        <v>103.53</v>
      </c>
      <c r="G226" s="208">
        <f t="shared" si="177"/>
        <v>-62.574999999999974</v>
      </c>
      <c r="H226" s="208">
        <f t="shared" si="177"/>
        <v>323.73</v>
      </c>
      <c r="I226" s="209">
        <f>I221</f>
        <v>9.8819999999999943</v>
      </c>
      <c r="J226" s="209">
        <f t="shared" ref="J226:L226" si="178">J221</f>
        <v>-19.428000000000004</v>
      </c>
      <c r="K226" s="209">
        <f t="shared" si="178"/>
        <v>59.182000000000002</v>
      </c>
      <c r="L226" s="209">
        <f t="shared" si="178"/>
        <v>101.977</v>
      </c>
      <c r="M226" s="208">
        <f>M221</f>
        <v>151.61299999999997</v>
      </c>
      <c r="N226" s="221">
        <f>N221</f>
        <v>-103.32</v>
      </c>
      <c r="O226" s="221">
        <f t="shared" ref="O226:Q226" si="179">O221</f>
        <v>-54.560999999999993</v>
      </c>
      <c r="P226" s="221">
        <f t="shared" si="179"/>
        <v>-59.352000000000004</v>
      </c>
      <c r="Q226" s="221">
        <f t="shared" si="179"/>
        <v>181.06700000000001</v>
      </c>
      <c r="R226" s="208">
        <f>R221</f>
        <v>-36.165999999999997</v>
      </c>
      <c r="S226" s="221">
        <f>S221</f>
        <v>-128.03700000000001</v>
      </c>
      <c r="T226" s="221">
        <f t="shared" ref="T226:V226" si="180">T221</f>
        <v>5.3019999999999925</v>
      </c>
      <c r="U226" s="221">
        <f t="shared" si="180"/>
        <v>-104.50899999999999</v>
      </c>
      <c r="V226" s="221">
        <f t="shared" si="180"/>
        <v>267.72800000000001</v>
      </c>
      <c r="W226" s="208">
        <f>W221</f>
        <v>40.484000000000009</v>
      </c>
      <c r="X226" s="221">
        <f>X221</f>
        <v>-79.358000000000004</v>
      </c>
      <c r="Y226" s="221">
        <f t="shared" ref="Y226:AA226" si="181">Y221</f>
        <v>-72.941000000000003</v>
      </c>
      <c r="Z226" s="221">
        <f t="shared" si="181"/>
        <v>-8.7870000000000061</v>
      </c>
      <c r="AA226" s="221">
        <f t="shared" si="181"/>
        <v>259.72499999999997</v>
      </c>
      <c r="AB226" s="212">
        <f>AB221</f>
        <v>98.638999999999953</v>
      </c>
      <c r="AG226" s="85">
        <f ca="1">AG221</f>
        <v>127.60719097737439</v>
      </c>
      <c r="AH226" s="85">
        <f t="shared" ref="AH226:AI226" ca="1" si="182">AH221</f>
        <v>184.00163079230958</v>
      </c>
      <c r="AI226" s="85">
        <f t="shared" ca="1" si="182"/>
        <v>279.29210675593987</v>
      </c>
    </row>
    <row r="227" spans="1:43">
      <c r="A227" t="s">
        <v>272</v>
      </c>
      <c r="D227" s="5"/>
      <c r="E227" s="250">
        <v>-13.326000000000001</v>
      </c>
      <c r="F227" s="250">
        <v>-3.081</v>
      </c>
      <c r="G227" s="250">
        <v>-0.32900000000000001</v>
      </c>
      <c r="H227" s="250">
        <v>-0.72799999999999998</v>
      </c>
      <c r="I227" s="221">
        <v>-6.3609999999999998</v>
      </c>
      <c r="J227" s="221">
        <v>-4.0000000000000001E-3</v>
      </c>
      <c r="K227" s="221">
        <v>-58.418999999999997</v>
      </c>
      <c r="L227" s="221">
        <v>58.145000000000003</v>
      </c>
      <c r="M227" s="251">
        <v>-6.6390000000000002</v>
      </c>
      <c r="N227" s="221">
        <v>-5.532</v>
      </c>
      <c r="O227" s="221">
        <v>-1.9E-2</v>
      </c>
      <c r="P227" s="221">
        <v>-7.3999999999999996E-2</v>
      </c>
      <c r="Q227" s="221">
        <v>-0.127</v>
      </c>
      <c r="R227" s="251">
        <v>-5.7519999999999998</v>
      </c>
      <c r="S227" s="221">
        <v>-9.6159999999999997</v>
      </c>
      <c r="T227" s="221">
        <v>-3.5000000000000003E-2</v>
      </c>
      <c r="U227" s="221">
        <v>-0.13100000000000001</v>
      </c>
      <c r="V227" s="221">
        <v>-0.121</v>
      </c>
      <c r="W227" s="251">
        <v>-9.9030000000000005</v>
      </c>
      <c r="X227" s="221">
        <v>-16.260999999999999</v>
      </c>
      <c r="Y227" s="221">
        <v>-6.5000000000000002E-2</v>
      </c>
      <c r="Z227" s="221">
        <v>-8.484</v>
      </c>
      <c r="AA227" s="221">
        <v>7.7</v>
      </c>
      <c r="AB227" s="8">
        <f>SUM(X227:AA227)</f>
        <v>-17.110000000000003</v>
      </c>
      <c r="AG227" s="85">
        <v>-15</v>
      </c>
      <c r="AH227" s="85">
        <v>-15</v>
      </c>
      <c r="AI227" s="85">
        <v>-15</v>
      </c>
    </row>
    <row r="228" spans="1:43">
      <c r="D228" s="208"/>
      <c r="E228" s="208"/>
      <c r="F228" s="208"/>
      <c r="G228" s="208"/>
      <c r="H228" s="208"/>
      <c r="M228" s="208"/>
      <c r="R228" s="208"/>
      <c r="W228" s="208"/>
    </row>
    <row r="229" spans="1:43">
      <c r="A229" t="s">
        <v>273</v>
      </c>
      <c r="D229" s="5"/>
      <c r="E229" s="5"/>
      <c r="F229" s="5"/>
      <c r="G229" s="5"/>
      <c r="H229" s="5"/>
      <c r="M229" s="5"/>
      <c r="R229" s="5"/>
      <c r="W229" s="5"/>
      <c r="AI229" s="86"/>
    </row>
    <row r="230" spans="1:43">
      <c r="A230" s="233" t="s">
        <v>279</v>
      </c>
      <c r="D230" s="208"/>
      <c r="E230" s="251">
        <v>-9.625</v>
      </c>
      <c r="F230" s="251">
        <v>84.663000000000011</v>
      </c>
      <c r="G230" s="251">
        <v>-30.625</v>
      </c>
      <c r="H230" s="251">
        <v>-281.27800000000002</v>
      </c>
      <c r="I230" s="221">
        <f>595-271.88</f>
        <v>323.12</v>
      </c>
      <c r="J230" s="155">
        <v>-11.64</v>
      </c>
      <c r="K230" s="221">
        <v>0</v>
      </c>
      <c r="L230" s="221">
        <v>-58.27</v>
      </c>
      <c r="M230" s="251">
        <f>SUM(I230:L230)</f>
        <v>253.21</v>
      </c>
      <c r="N230" s="221">
        <v>-4.375</v>
      </c>
      <c r="O230" s="221">
        <v>-4.375</v>
      </c>
      <c r="P230" s="221">
        <v>-4.375</v>
      </c>
      <c r="Q230" s="221">
        <v>-4.375</v>
      </c>
      <c r="R230" s="208">
        <v>-17.5</v>
      </c>
      <c r="S230" s="221">
        <v>-4.375</v>
      </c>
      <c r="T230" s="221">
        <v>-4.375</v>
      </c>
      <c r="U230" s="221">
        <v>149.625</v>
      </c>
      <c r="V230" s="221">
        <v>-158.375</v>
      </c>
      <c r="W230" s="208">
        <v>-17.5</v>
      </c>
      <c r="X230" s="221">
        <v>50.625</v>
      </c>
      <c r="Y230" s="221">
        <v>77.72999999999999</v>
      </c>
      <c r="Z230" s="221">
        <v>154.97399999999999</v>
      </c>
      <c r="AA230" s="221">
        <v>-155</v>
      </c>
      <c r="AB230" s="8">
        <f>SUM(X230:AA230)</f>
        <v>128.32899999999995</v>
      </c>
    </row>
    <row r="231" spans="1:43">
      <c r="A231" s="230"/>
      <c r="E231" s="223"/>
      <c r="F231" s="223"/>
      <c r="G231" s="223"/>
      <c r="H231" s="223"/>
    </row>
    <row r="232" spans="1:43">
      <c r="A232" t="s">
        <v>274</v>
      </c>
    </row>
    <row r="233" spans="1:43">
      <c r="A233" t="s">
        <v>275</v>
      </c>
      <c r="E233" s="251">
        <v>-16.13</v>
      </c>
      <c r="F233" s="251">
        <v>0.871</v>
      </c>
      <c r="G233" s="251">
        <v>0.20200000000000001</v>
      </c>
      <c r="H233" s="251">
        <v>-101.438</v>
      </c>
      <c r="I233" s="221">
        <v>0.36599999999999999</v>
      </c>
      <c r="J233" s="221">
        <v>-50</v>
      </c>
      <c r="K233" s="221">
        <v>0</v>
      </c>
      <c r="L233" s="221">
        <v>-54.930999999999997</v>
      </c>
      <c r="M233" s="251">
        <v>-104.565</v>
      </c>
      <c r="N233" s="221">
        <v>-17.337</v>
      </c>
      <c r="O233" s="221">
        <v>-9.7899999999999991</v>
      </c>
      <c r="P233" s="221">
        <v>3.1520000000000001</v>
      </c>
      <c r="Q233" s="221">
        <v>-20.2</v>
      </c>
      <c r="R233" s="251">
        <v>-44.174999999999997</v>
      </c>
      <c r="S233" s="221">
        <v>-20.073</v>
      </c>
      <c r="T233" s="221">
        <v>7.9000000000000001E-2</v>
      </c>
      <c r="U233" s="221">
        <v>0</v>
      </c>
      <c r="V233" s="221">
        <v>-28.515999999999998</v>
      </c>
      <c r="W233" s="251">
        <v>-48.51</v>
      </c>
      <c r="X233" s="221">
        <v>-29.687000000000001</v>
      </c>
      <c r="Y233" s="221">
        <v>0</v>
      </c>
      <c r="Z233" s="221">
        <v>-0.1</v>
      </c>
      <c r="AA233" s="221">
        <v>-35.9</v>
      </c>
      <c r="AB233" s="8">
        <f>SUM(X233:AA233)</f>
        <v>-65.686999999999998</v>
      </c>
      <c r="AG233" s="85">
        <v>-75</v>
      </c>
      <c r="AH233" s="85">
        <v>-75</v>
      </c>
      <c r="AI233" s="85">
        <v>0</v>
      </c>
    </row>
    <row r="234" spans="1:43">
      <c r="A234" s="230"/>
    </row>
    <row r="235" spans="1:43">
      <c r="A235" t="s">
        <v>276</v>
      </c>
      <c r="E235" s="251">
        <v>11.808</v>
      </c>
      <c r="F235" s="251">
        <v>-142.01400000000001</v>
      </c>
      <c r="G235" s="251">
        <v>19.045000000000002</v>
      </c>
      <c r="H235" s="251">
        <v>13.419</v>
      </c>
      <c r="I235" s="221">
        <v>3.044</v>
      </c>
      <c r="J235" s="221">
        <v>1.1910000000000001</v>
      </c>
      <c r="K235" s="221">
        <v>0.99099999999999999</v>
      </c>
      <c r="L235" s="221">
        <v>0.13700000000000001</v>
      </c>
      <c r="M235" s="251">
        <v>5.3630000000000004</v>
      </c>
      <c r="N235" s="221">
        <v>5.375</v>
      </c>
      <c r="O235" s="221">
        <v>3.4550000000000001</v>
      </c>
      <c r="P235" s="221">
        <v>5.6559999999999997</v>
      </c>
      <c r="Q235" s="221">
        <v>2.536</v>
      </c>
      <c r="R235" s="251">
        <v>17.021999999999998</v>
      </c>
      <c r="S235" s="221">
        <v>9.3119999999999994</v>
      </c>
      <c r="T235" s="221">
        <v>11.009</v>
      </c>
      <c r="U235" s="221">
        <v>-112.697</v>
      </c>
      <c r="V235" s="221">
        <v>4.7050000000000001</v>
      </c>
      <c r="W235" s="251">
        <v>-87.671000000000006</v>
      </c>
      <c r="X235" s="221">
        <v>-0.26600000000000001</v>
      </c>
      <c r="Y235" s="221">
        <v>-11.298999999999999</v>
      </c>
      <c r="Z235" s="221">
        <v>-141.898</v>
      </c>
      <c r="AA235" s="155">
        <f>AA236</f>
        <v>8.7200000000000006</v>
      </c>
      <c r="AB235" s="8">
        <f>SUM(X235:AA235)</f>
        <v>-144.74299999999999</v>
      </c>
    </row>
    <row r="236" spans="1:43">
      <c r="A236" s="249" t="s">
        <v>278</v>
      </c>
      <c r="E236" s="251">
        <v>11.808</v>
      </c>
      <c r="F236" s="251">
        <v>22.949000000000002</v>
      </c>
      <c r="G236" s="251">
        <v>19.045000000000002</v>
      </c>
      <c r="H236" s="251">
        <v>13.419</v>
      </c>
      <c r="I236" s="221">
        <v>3.044</v>
      </c>
      <c r="J236" s="221">
        <v>1.1910000000000001</v>
      </c>
      <c r="K236" s="221">
        <v>0.99099999999999999</v>
      </c>
      <c r="L236" s="221">
        <v>0.13700000000000001</v>
      </c>
      <c r="M236" s="251">
        <v>5.3630000000000004</v>
      </c>
      <c r="N236" s="221">
        <v>5.375</v>
      </c>
      <c r="O236" s="221">
        <v>3.4550000000000001</v>
      </c>
      <c r="P236" s="221">
        <v>5.6559999999999997</v>
      </c>
      <c r="Q236" s="221">
        <v>2.8860000000000001</v>
      </c>
      <c r="R236" s="251">
        <v>17.372</v>
      </c>
      <c r="S236" s="221">
        <v>9.3119999999999994</v>
      </c>
      <c r="T236" s="221">
        <v>11.009</v>
      </c>
      <c r="U236" s="221">
        <v>10.205</v>
      </c>
      <c r="V236" s="221">
        <v>4.7050000000000001</v>
      </c>
      <c r="W236" s="251">
        <v>35.231000000000002</v>
      </c>
      <c r="X236" s="221">
        <v>12.701000000000001</v>
      </c>
      <c r="Y236" s="221">
        <v>9.5259999999999998</v>
      </c>
      <c r="Z236" s="221">
        <v>8.1859999999999999</v>
      </c>
      <c r="AA236" s="155">
        <v>8.7200000000000006</v>
      </c>
      <c r="AB236" s="8">
        <v>8.7200000000000006</v>
      </c>
      <c r="AC236" s="155"/>
      <c r="AD236" s="155"/>
      <c r="AE236" s="155"/>
      <c r="AF236" s="155"/>
      <c r="AG236"/>
      <c r="AH236"/>
      <c r="AI236"/>
      <c r="AP236">
        <f>25000+20000+20000+15000+10000-50000</f>
        <v>40000</v>
      </c>
      <c r="AQ236">
        <f>45000+35000+27000+5000-80000</f>
        <v>32000</v>
      </c>
    </row>
    <row r="237" spans="1:43">
      <c r="A237" s="249" t="s">
        <v>277</v>
      </c>
      <c r="E237" s="251">
        <v>0</v>
      </c>
      <c r="F237" s="251">
        <v>-164.96299999999999</v>
      </c>
      <c r="G237" s="251">
        <v>0</v>
      </c>
      <c r="H237" s="251">
        <v>0</v>
      </c>
      <c r="I237" s="221">
        <v>0</v>
      </c>
      <c r="J237" s="221">
        <v>0</v>
      </c>
      <c r="K237" s="221">
        <v>0</v>
      </c>
      <c r="L237" s="221">
        <v>0</v>
      </c>
      <c r="M237" s="251">
        <v>0</v>
      </c>
      <c r="N237" s="221">
        <v>0</v>
      </c>
      <c r="O237" s="221">
        <v>0</v>
      </c>
      <c r="P237" s="221">
        <v>0</v>
      </c>
      <c r="Q237" s="221">
        <v>-0.35</v>
      </c>
      <c r="R237" s="251">
        <v>-0.35</v>
      </c>
      <c r="S237" s="221">
        <v>0</v>
      </c>
      <c r="T237" s="221">
        <v>0</v>
      </c>
      <c r="U237" s="221">
        <v>-122.902</v>
      </c>
      <c r="V237" s="221">
        <v>0</v>
      </c>
      <c r="W237" s="251">
        <v>-122.902</v>
      </c>
      <c r="X237" s="221">
        <v>-12.967000000000001</v>
      </c>
      <c r="Y237" s="221">
        <v>-20.824999999999999</v>
      </c>
      <c r="Z237" s="221">
        <v>-150.084</v>
      </c>
      <c r="AA237" s="221">
        <v>0</v>
      </c>
      <c r="AB237" s="8">
        <v>0</v>
      </c>
      <c r="AP237">
        <f>(AP236/5)/(55000/2)</f>
        <v>0.29090909090909089</v>
      </c>
      <c r="AQ237">
        <f>(AQ236/5)/(41000)</f>
        <v>0.15609756097560976</v>
      </c>
    </row>
    <row r="238" spans="1:43" ht="13" thickBot="1"/>
    <row r="239" spans="1:43" s="53" customFormat="1" ht="13.5" thickBot="1">
      <c r="A239" s="220" t="s">
        <v>280</v>
      </c>
      <c r="E239" s="253">
        <f>E225+E230+E233+E235</f>
        <v>45.420999999999985</v>
      </c>
      <c r="F239" s="254">
        <f t="shared" ref="F239:AB239" si="183">F225+F230+F233+F235</f>
        <v>43.969000000000023</v>
      </c>
      <c r="G239" s="254">
        <f t="shared" si="183"/>
        <v>-74.281999999999968</v>
      </c>
      <c r="H239" s="254">
        <f t="shared" si="183"/>
        <v>-46.295000000000016</v>
      </c>
      <c r="I239" s="255">
        <f>I225+I230+I233+I235</f>
        <v>330.05099999999999</v>
      </c>
      <c r="J239" s="255">
        <f>J225+I230+J233+J235</f>
        <v>254.87899999999999</v>
      </c>
      <c r="K239" s="255">
        <f t="shared" si="183"/>
        <v>1.7540000000000053</v>
      </c>
      <c r="L239" s="255">
        <f t="shared" si="183"/>
        <v>47.058000000000007</v>
      </c>
      <c r="M239" s="254">
        <f t="shared" si="183"/>
        <v>298.98199999999997</v>
      </c>
      <c r="N239" s="255">
        <f t="shared" si="183"/>
        <v>-125.18899999999999</v>
      </c>
      <c r="O239" s="255">
        <f t="shared" si="183"/>
        <v>-65.289999999999992</v>
      </c>
      <c r="P239" s="255">
        <f t="shared" si="183"/>
        <v>-54.993000000000002</v>
      </c>
      <c r="Q239" s="255">
        <f t="shared" si="183"/>
        <v>158.90100000000001</v>
      </c>
      <c r="R239" s="254">
        <f t="shared" si="183"/>
        <v>-86.570999999999998</v>
      </c>
      <c r="S239" s="255">
        <f t="shared" si="183"/>
        <v>-152.78900000000002</v>
      </c>
      <c r="T239" s="255">
        <f t="shared" si="183"/>
        <v>11.979999999999993</v>
      </c>
      <c r="U239" s="255">
        <f t="shared" si="183"/>
        <v>-67.711999999999989</v>
      </c>
      <c r="V239" s="255">
        <f t="shared" si="183"/>
        <v>85.421000000000035</v>
      </c>
      <c r="W239" s="254">
        <f t="shared" si="183"/>
        <v>-123.1</v>
      </c>
      <c r="X239" s="255">
        <f t="shared" si="183"/>
        <v>-74.947000000000003</v>
      </c>
      <c r="Y239" s="255">
        <f t="shared" si="183"/>
        <v>-6.5750000000000099</v>
      </c>
      <c r="Z239" s="255">
        <f t="shared" si="183"/>
        <v>-4.2950000000000159</v>
      </c>
      <c r="AA239" s="255">
        <f t="shared" si="183"/>
        <v>85.244999999999948</v>
      </c>
      <c r="AB239" s="254">
        <f t="shared" si="183"/>
        <v>-0.57200000000011642</v>
      </c>
      <c r="AC239" s="218"/>
      <c r="AD239" s="218"/>
      <c r="AE239" s="218"/>
      <c r="AF239" s="218"/>
      <c r="AG239" s="260">
        <f ca="1">AG225+AG233</f>
        <v>37.607190977374387</v>
      </c>
      <c r="AH239" s="260">
        <f t="shared" ref="AH239:AI239" ca="1" si="184">AH225+AH233</f>
        <v>94.001630792309584</v>
      </c>
      <c r="AI239" s="260">
        <f t="shared" ca="1" si="184"/>
        <v>264.29210675593987</v>
      </c>
    </row>
  </sheetData>
  <phoneticPr fontId="3" type="noConversion"/>
  <hyperlinks>
    <hyperlink ref="Y3" r:id="rId1" display="https://my.apps.factset.com/viewer/?_app_id=central_doc_viewer&amp;_dd2=%26f%3Dsld%26c%3Dtrue%26os%3D101557%26oe%3D101568&amp;_doc_docfn=U2FsdGVkX19KIXR2wZHTdLPSrYj1kazCAFCs36eeLkpMEWXefqyuxqCu/7ZiS3NN+4r/vWwnsrUCquRedvnFXsuTHY/ew5mP1j0pkMXQjf8=&amp;center_on_screen=true&amp;float_window=true&amp;height=800&amp;positioning_strategy=center_on_screen&amp;width=950" xr:uid="{7AB3996E-9E7B-488C-8607-D446F8D4A12D}"/>
    <hyperlink ref="X3" r:id="rId2" display="https://my.apps.factset.com/viewer/?_app_id=central_doc_viewer&amp;_dd2=%26f%3Dsld%26c%3Dtrue%26os%3D101297%26oe%3D101306&amp;_doc_docfn=U2FsdGVkX1/P7D/O1ouxV3h/1W56p2XxPrDACYrtRuOPDreX0ddKtfCIGTzQPPbOWf4+cn5Q76JcwvR3hwRYEE1fD2764LgMz5MaCm4hxF8=&amp;center_on_screen=true&amp;float_window=true&amp;height=800&amp;positioning_strategy=center_on_screen&amp;width=950" xr:uid="{4933A6D7-189D-45C2-8D4E-5C2B5F6347C3}"/>
    <hyperlink ref="V3" r:id="rId3" display="https://my.apps.factset.com/viewer/?_app_id=central_doc_viewer&amp;_dd2=%26f%3Dsld%26c%3Dtrue%26os%3D41784%26oe%3D41793&amp;_doc_docfn=U2FsdGVkX1/mYOLQ9Llt5OKBSKQ3Pik2NXktFQt0If5oI01ZmGFOkuSNKL/8kPtsszMJwVfs6gxmi9gB72C4ag==&amp;center_on_screen=true&amp;float_window=true&amp;height=800&amp;positioning_strategy=center_on_screen&amp;width=950" xr:uid="{A660B633-C3E1-4824-AAD4-F1181EBD55AE}"/>
    <hyperlink ref="U3" r:id="rId4" display="https://my.apps.factset.com/viewer/?_app_id=central_doc_viewer&amp;_dd2=%26f%3Dsld%26c%3Dtrue%26os%3D101585%26oe%3D101596&amp;_doc_docfn=U2FsdGVkX18812FMqEpQU9n7HkUtqztoWoP3TVa6ebLMPvORr4Hgu8w9gO3ARD96iBxyAuUtQ+WXhWx392Xa3S1e+uRifGE6k+RAc5EfI/k=&amp;center_on_screen=true&amp;float_window=true&amp;height=800&amp;positioning_strategy=center_on_screen&amp;width=950" xr:uid="{7A869480-319B-415A-A518-33007383DA4A}"/>
    <hyperlink ref="T3" r:id="rId5" display="https://my.apps.factset.com/viewer/?_app_id=central_doc_viewer&amp;_dd2=%26f%3Dsld%26c%3Dtrue%26os%3D101793%26oe%3D101804&amp;_doc_docfn=U2FsdGVkX18GaiAZmLOmtWY61KyCxnYq+4BOtw0jO6T+VRrcd5/JCiGEcFDYXWsuAHwPc1RjhNqjbq4MV+/1CSJ3zIRtiO12309TActyeDg=&amp;center_on_screen=true&amp;float_window=true&amp;height=800&amp;positioning_strategy=center_on_screen&amp;width=950" xr:uid="{417973E7-79C5-4D46-8748-A25663561967}"/>
    <hyperlink ref="S3" r:id="rId6" display="https://my.apps.factset.com/viewer/?_app_id=central_doc_viewer&amp;_dd2=%26f%3Dsld%26c%3Dtrue%26os%3D101533%26oe%3D101542&amp;_doc_docfn=U2FsdGVkX19fthax7BoJwLVjoyLLJya9w5QaE7XeF4zb+Qn5zuKhNZdnAnQ5V6C8YesVQTtGV8OKuJ3dqwvyQ1aFXlwpbn+4b/TVKK6lU68=&amp;center_on_screen=true&amp;float_window=true&amp;height=800&amp;positioning_strategy=center_on_screen&amp;width=950" xr:uid="{112A4D60-9B07-4C7A-A494-6E9266A481FB}"/>
    <hyperlink ref="Q3" r:id="rId7" display="https://my.apps.factset.com/viewer/?_app_id=central_doc_viewer&amp;_dd2=%26f%3Dsld%26c%3Dtrue%26os%3D42618%26oe%3D42627&amp;_doc_docfn=U2FsdGVkX18DMfLl8+ey48LMx7YMAKVA8gYZk5WR4yyFy2a7PJGaKDTgg+TL8+tA57I8OfgYSvpbloiTvGj2qA==&amp;center_on_screen=true&amp;float_window=true&amp;height=800&amp;positioning_strategy=center_on_screen&amp;width=950" xr:uid="{52503B5F-33B8-420C-990F-9BB9A2D39D69}"/>
    <hyperlink ref="P3" r:id="rId8" display="https://my.apps.factset.com/viewer/?_app_id=central_doc_viewer&amp;_dd2=%26f%3Dsld%26c%3Dtrue%26os%3D101821%26oe%3D101832&amp;_doc_docfn=U2FsdGVkX1/r4e1SojlTcH31HXzgzgxQUQSH+7KhvTZeEawK6jFZ6RWd9e2mlJUYvUTYHJ4OJwInuVEW30fIkzdBwXoH8ktYD2EfNUFtYmA=&amp;center_on_screen=true&amp;float_window=true&amp;height=800&amp;positioning_strategy=center_on_screen&amp;width=950" xr:uid="{F28867F3-E4FA-425A-96DD-4749B27360EF}"/>
    <hyperlink ref="O3" r:id="rId9" display="https://my.apps.factset.com/viewer/?_app_id=central_doc_viewer&amp;_dd2=%26f%3Dsld%26c%3Dtrue%26os%3D101804%26oe%3D101813&amp;_doc_docfn=U2FsdGVkX1/Z/yTvQEwy//0pCLjL5tcog+1s+Bas1hwSA6YcEJPZ93ARroQAxyea0T2plZLgRtME7ZvsDNrErDnhXy7VX+0IEZla/ZZmC3Y=&amp;center_on_screen=true&amp;float_window=true&amp;height=800&amp;positioning_strategy=center_on_screen&amp;width=950" xr:uid="{DDF10C4B-504A-4978-8FE6-6F12C58C153B}"/>
    <hyperlink ref="N3" r:id="rId10" display="https://my.apps.factset.com/viewer/?_app_id=central_doc_viewer&amp;_dd2=%26f%3Dsld%26c%3Dtrue%26os%3D101535%26oe%3D101542&amp;_doc_docfn=U2FsdGVkX18Ftc7LRonveDbJ7zXSHTAslwFAZKOngpJIMRkimWJOp8iV9FrwQY1qjPUjSuLu+dtikAFRchm1isR7ggnj9BRLU7d/8Azr3rI=&amp;center_on_screen=true&amp;float_window=true&amp;height=800&amp;positioning_strategy=center_on_screen&amp;width=950" xr:uid="{6FF7592D-AD19-4EE9-81ED-845F10DEF969}"/>
    <hyperlink ref="L3" r:id="rId11" display="https://my.apps.factset.com/viewer/?_app_id=central_doc_viewer&amp;_dd2=%26f%3Dsld%26c%3Dtrue%26os%3D36458%26oe%3D36467&amp;_doc_docfn=U2FsdGVkX1/QKKZtGVqIrlhDcPolvDdpRAFyDk0P+SHIqRUKCwS3KRZtrHQTYXjzSkiSJwbknTnp79Ayh1ACPA==&amp;center_on_screen=true&amp;float_window=true&amp;height=800&amp;positioning_strategy=center_on_screen&amp;width=950" xr:uid="{D85E111D-C2EA-4240-95BD-76B034067257}"/>
    <hyperlink ref="K3" r:id="rId12" display="https://my.apps.factset.com/viewer/?_app_id=central_doc_viewer&amp;_dd2=%26f%3Dsld%26c%3Dtrue%26os%3D104514%26oe%3D104523&amp;_doc_docfn=U2FsdGVkX1+mR2U1ZgCFAqW6T8+UgNI/580grz1AsMxCzFRD/xLKZ88OhrZbM3qKaaOyqSUTTTmS8dy6YhyQxem9Sc6A8iFQ6FWtoJPvntA=&amp;center_on_screen=true&amp;float_window=true&amp;height=800&amp;positioning_strategy=center_on_screen&amp;width=950" xr:uid="{BE96A28C-431E-4EC3-B3DC-1C178B9D4851}"/>
    <hyperlink ref="J3" r:id="rId13" display="https://my.apps.factset.com/viewer/?_app_id=central_doc_viewer&amp;_dd2=%26f%3Dsld%26c%3Dtrue%26os%3D104509%26oe%3D104518&amp;_doc_docfn=U2FsdGVkX18wSm1hJnrDiQdw8ndsKZTQYm56a5bsb9VhAt4XpXsNG+isRpTbTFjMdamWP2kl7+aEeqgdrPBH6NQCRjJVif3aYyhaqa0lmR4=&amp;center_on_screen=true&amp;float_window=true&amp;height=800&amp;positioning_strategy=center_on_screen&amp;width=950" xr:uid="{9E8821A6-F21C-41D8-80F6-1D1C3529EADE}"/>
    <hyperlink ref="I3" r:id="rId14" display="https://my.apps.factset.com/viewer/?_app_id=central_doc_viewer&amp;_dd2=%26f%3Dsld%26c%3Dtrue%26os%3D104235%26oe%3D104244&amp;_doc_docfn=U2FsdGVkX18K5Gco4HIH3EB68Jk5Q2YDLxMGhxfNUlczPOM0EoLXFFwRprzcvmsTx+0ULqR5Gg3efic88qk8YqS01STD+GcA/XNMKPlcWrs=&amp;center_on_screen=true&amp;float_window=true&amp;height=800&amp;positioning_strategy=center_on_screen&amp;width=950" xr:uid="{82213392-E638-45C5-9293-6BF54579FFEA}"/>
    <hyperlink ref="Y16" r:id="rId15" display="https://my.apps.factset.com/viewer/?_app_id=central_doc_viewer&amp;_dd2=%26f%3Dsld%26c%3Dtrue%26os%3D102663%26oe%3D102670&amp;_doc_docfn=U2FsdGVkX19AZKNIgeeeAD9tT9HuYpxP27FxeYviyh61dcz907B2OSpN+J7wpHoh0lWL/92FM9HSC4A7m+rsVZLnvXKr1UWOLH2rZ+CS5hY=&amp;center_on_screen=true&amp;float_window=true&amp;height=800&amp;positioning_strategy=center_on_screen&amp;width=950" xr:uid="{7887E1C7-3AED-40E7-A1EC-ACE4AB55CA4C}"/>
    <hyperlink ref="X16" r:id="rId16" display="https://my.apps.factset.com/viewer/?_app_id=central_doc_viewer&amp;_dd2=%26f%3Dsld%26c%3Dtrue%26os%3D101931%26oe%3D101938&amp;_doc_docfn=U2FsdGVkX1+kjeOjwx0qO5aGWbrRSJ73gDSO6cVg39HLv7cOnVp456WYgyFxd1EFtDkZpJFJhS+QKdj0pKG/1XbSa8Cm68KKlSKroFkhniY=&amp;center_on_screen=true&amp;float_window=true&amp;height=800&amp;positioning_strategy=center_on_screen&amp;width=950" xr:uid="{DDCF8A56-586E-4279-A03B-0D42FAFF611D}"/>
    <hyperlink ref="V16" r:id="rId17" display="https://my.apps.factset.com/viewer/?_app_id=central_doc_viewer&amp;_dd2=%26f%3Dsld%26c%3Dtrue%26os%3D45683%26oe%3D45690&amp;_doc_docfn=U2FsdGVkX193li2aY3tQ6MtpCjupLf3n5z1fP7gwgi4UaGVKnSIGlEz80KKeldeDdYEvboNfdATOhXVGdi2Bzw==&amp;center_on_screen=true&amp;float_window=true&amp;height=800&amp;positioning_strategy=center_on_screen&amp;width=950" xr:uid="{A46E125D-3CDB-4C06-86B3-E24E59DC7DE4}"/>
    <hyperlink ref="U16" r:id="rId18" display="https://my.apps.factset.com/viewer/?_app_id=central_doc_viewer&amp;_dd2=%26f%3Dsld%26c%3Dtrue%26os%3D102691%26oe%3D102698&amp;_doc_docfn=U2FsdGVkX1/w3TRRQgWRw722JHdxIcLVNn7mim42Zaolm27+UjgE5pIXntPau289tnQhaxlBDoYGjVqqIG0Yq8aF1BSopIDCTODuJBwE8d0=&amp;center_on_screen=true&amp;float_window=true&amp;height=800&amp;positioning_strategy=center_on_screen&amp;width=950" xr:uid="{7E848B81-26C1-476B-A0DC-899AD01D9C97}"/>
    <hyperlink ref="T16" r:id="rId19" display="https://my.apps.factset.com/viewer/?_app_id=central_doc_viewer&amp;_dd2=%26f%3Dsld%26c%3Dtrue%26os%3D102909%26oe%3D102916&amp;_doc_docfn=U2FsdGVkX1+Aw4uZQheDkdZDlvJqPZHV30hS0Bk5t4oKwSrkrpEUrmcKRHhLJf8Tm53D3vGbudlU9ZXo0+rREVxwksv1Anes6jmh/Co3Rgk=&amp;center_on_screen=true&amp;float_window=true&amp;height=800&amp;positioning_strategy=center_on_screen&amp;width=950" xr:uid="{07C1D18B-E7C1-41FC-BFFC-F14DEBC06BEC}"/>
    <hyperlink ref="S16" r:id="rId20" display="https://my.apps.factset.com/viewer/?_app_id=central_doc_viewer&amp;_dd2=%26f%3Dsld%26c%3Dtrue%26os%3D102177%26oe%3D102184&amp;_doc_docfn=U2FsdGVkX19BfcubGCWe5803TTK0gmIG3X0aOijUYmm1hhHUL5MEtSaETh0XSiBIzrFdVk57Qfn7KLBFkl0eytTSQ9nwtR28is0+ZCculeQ=&amp;center_on_screen=true&amp;float_window=true&amp;height=800&amp;positioning_strategy=center_on_screen&amp;width=950" xr:uid="{490C34BF-F61A-42A8-8A83-63D0D22D7238}"/>
    <hyperlink ref="Q16" r:id="rId21" display="https://my.apps.factset.com/viewer/?_app_id=central_doc_viewer&amp;_dd2=%26f%3Dsld%26c%3Dtrue%26os%3D46173%26oe%3D46180&amp;_doc_docfn=U2FsdGVkX19i5zOHALsdhC36789YoHoozaNv0cHRLJvWmhVqLq317mG8C6UaC36GnIWhInNoc1egWoofhyRpog==&amp;center_on_screen=true&amp;float_window=true&amp;height=800&amp;positioning_strategy=center_on_screen&amp;width=950" xr:uid="{57A6CAC5-46A0-4EBF-8D49-0213FAEC67E0}"/>
    <hyperlink ref="P16" r:id="rId22" display="https://my.apps.factset.com/viewer/?_app_id=central_doc_viewer&amp;_dd2=%26f%3Dsld%26c%3Dtrue%26os%3D102937%26oe%3D102944&amp;_doc_docfn=U2FsdGVkX1+im0S34cY2QbRFwXcVDnFuO/uE41wO7fkWfmnnye66lysWG6JOJRg8oe3bnoo8L+AYErsNNe1Xc8yEkXvA2JtHWEPfzJqz0m4=&amp;center_on_screen=true&amp;float_window=true&amp;height=800&amp;positioning_strategy=center_on_screen&amp;width=950" xr:uid="{CFE5CB22-06EC-4482-8608-6D26725E339A}"/>
    <hyperlink ref="O16" r:id="rId23" display="https://my.apps.factset.com/viewer/?_app_id=central_doc_viewer&amp;_dd2=%26f%3Dsld%26c%3Dtrue%26os%3D102918%26oe%3D102925&amp;_doc_docfn=U2FsdGVkX1/cYI6ZE3Hf/urWiug2mhswNRdH7ugZrFZ16s4tQnXigZbC5T5ZhE295RfiInwT5N1Hij0f6kPOD87p2PIG2FVhmscyEO/SH0A=&amp;center_on_screen=true&amp;float_window=true&amp;height=800&amp;positioning_strategy=center_on_screen&amp;width=950" xr:uid="{939FA838-44B7-44D9-967D-12309F2D5A4F}"/>
    <hyperlink ref="N16" r:id="rId24" display="https://my.apps.factset.com/viewer/?_app_id=central_doc_viewer&amp;_dd2=%26f%3Dsld%26c%3Dtrue%26os%3D102177%26oe%3D102184&amp;_doc_docfn=U2FsdGVkX18wSaM5IwEe1RYcD3bOBH6GpppeUAVJHo8SykH1QjyMi+ctK3z+leQgZ4/mnOXHmKuH1wf3mubCCYD1Bqaqa2Nba5B0W1SxKs8=&amp;center_on_screen=true&amp;float_window=true&amp;height=800&amp;positioning_strategy=center_on_screen&amp;width=950" xr:uid="{5DB69F7D-425E-4637-9951-C85DB7591CBE}"/>
    <hyperlink ref="L16" r:id="rId25" display="https://my.apps.factset.com/viewer/?_app_id=central_doc_viewer&amp;_dd2=%26f%3Dsld%26c%3Dtrue%26os%3D39413%26oe%3D39420&amp;_doc_docfn=U2FsdGVkX191cza/QRyvW/GIxqNaRNsTtomxOy+se0CNItntJ/Yyayn8ZrpybfB5LwJKRQA/prU2zIA5UjHQgQ==&amp;center_on_screen=true&amp;float_window=true&amp;height=800&amp;positioning_strategy=center_on_screen&amp;width=950" xr:uid="{0C9D244F-6A51-4243-8CFB-371C52ADE4CC}"/>
    <hyperlink ref="K16" r:id="rId26" display="https://my.apps.factset.com/viewer/?_app_id=central_doc_viewer&amp;_dd2=%26f%3Dsld%26c%3Dtrue%26os%3D105628%26oe%3D105635&amp;_doc_docfn=U2FsdGVkX19LIJdn85+kBDMos6fiNYguDDr6F/7mL6slR37Pt2YpEVbj3fqeB29KrOpRyiubg4Ls6gVYfhy/MiPySOUA6aPcKMeUJBY5WCY=&amp;center_on_screen=true&amp;float_window=true&amp;height=800&amp;positioning_strategy=center_on_screen&amp;width=950" xr:uid="{7015FC8B-A7B5-463F-83C3-4AEB321096FF}"/>
    <hyperlink ref="J16" r:id="rId27" display="https://my.apps.factset.com/viewer/?_app_id=central_doc_viewer&amp;_dd2=%26f%3Dsld%26c%3Dtrue%26os%3D105623%26oe%3D105630&amp;_doc_docfn=U2FsdGVkX1805RDvYhPpsiWapN59f1wS1Od0XmqZFmCkCosUUVcFJbpUxoAkPUclDhjKCGVdreBj5/9pz+h3lGo9vIaofXlDlRpBknsMPNs=&amp;center_on_screen=true&amp;float_window=true&amp;height=800&amp;positioning_strategy=center_on_screen&amp;width=950" xr:uid="{23A48A2C-F0AA-4DA5-A775-5366DAF9B019}"/>
    <hyperlink ref="I16" r:id="rId28" display="https://my.apps.factset.com/viewer/?_app_id=central_doc_viewer&amp;_dd2=%26f%3Dsld%26c%3Dtrue%26os%3D104877%26oe%3D104884&amp;_doc_docfn=U2FsdGVkX1+r0ZwrS9dxVg4TyGu09jbIQ1mnYx9E3z3MOm+K1thNehHq6/pZDOuUdagryQIBNGevBnI8xetE6RxZq/O2oNJdzbaAc1jAv5Q=&amp;center_on_screen=true&amp;float_window=true&amp;height=800&amp;positioning_strategy=center_on_screen&amp;width=950" xr:uid="{6FAFD811-A53B-4D94-9F87-AD1793EA90F6}"/>
    <hyperlink ref="Y20" r:id="rId29" display="https://my.apps.factset.com/viewer/?_app_id=central_doc_viewer&amp;_dd2=%26f%3Dsld%26c%3Dtrue%26os%3D103728%26oe%3D103734&amp;_doc_docfn=U2FsdGVkX1/SPV32IP9jKSLT2nHBb4n8uC6nmgGWelNv+wi7GY3hmdFRnsrFvgHBRslGhNFnaTBX91kC4kVcO/u8v5ZNfWefrw2JKnzpx0o=&amp;center_on_screen=true&amp;float_window=true&amp;height=800&amp;positioning_strategy=center_on_screen&amp;width=950" xr:uid="{44618D87-8CAD-4E54-839A-A8751904DFF2}"/>
    <hyperlink ref="X20" r:id="rId30" display="https://my.apps.factset.com/viewer/?_app_id=central_doc_viewer&amp;_dd2=%26f%3Dsld%26c%3Dtrue%26os%3D102498%26oe%3D102504&amp;_doc_docfn=U2FsdGVkX18cVYlPE9ksFFDKkGRlG+/vsl/GtkYbaVSunlNdxdYkjEof+zu43mYyNzDIvW8J7CwDPZyeg1MG6jEZ7btuGZuOXqqV+tihnXE=&amp;center_on_screen=true&amp;float_window=true&amp;height=800&amp;positioning_strategy=center_on_screen&amp;width=950" xr:uid="{7A0E83C2-B80F-45C5-98AE-F352BBBE47BE}"/>
    <hyperlink ref="V20" r:id="rId31" display="https://my.apps.factset.com/viewer/?_app_id=central_doc_viewer&amp;_dd2=%26f%3Dsld%26c%3Dtrue%26os%3D47693%26oe%3D47699&amp;_doc_docfn=U2FsdGVkX1/5CoTS7UggkBPBvxLf0TAZWPqmp/hpIG0bnTffEAc9vfaRQ9sgiTU+W4HH3VjGyzS9mRG5R8w7Eg==&amp;center_on_screen=true&amp;float_window=true&amp;height=800&amp;positioning_strategy=center_on_screen&amp;width=950" xr:uid="{A3FF1A3C-DF01-4F4F-B60A-431ADF4046CE}"/>
    <hyperlink ref="U20" r:id="rId32" display="https://my.apps.factset.com/viewer/?_app_id=central_doc_viewer&amp;_dd2=%26f%3Dsld%26c%3Dtrue%26os%3D103756%26oe%3D103762&amp;_doc_docfn=U2FsdGVkX1/0Dwa5Ftkqh5btYTmUePenM2DAraoWHdCfjg6D0buGHfPUhIiQj174STvnH5oAxUxqFdBKvYinl+DegCm8nH1f7N0Jh25kjZg=&amp;center_on_screen=true&amp;float_window=true&amp;height=800&amp;positioning_strategy=center_on_screen&amp;width=950" xr:uid="{6BAEE206-21D8-41D1-9F67-BA6DD8621A02}"/>
    <hyperlink ref="T20" r:id="rId33" display="https://my.apps.factset.com/viewer/?_app_id=central_doc_viewer&amp;_dd2=%26f%3Dsld%26c%3Dtrue%26os%3D103937%26oe%3D103943&amp;_doc_docfn=U2FsdGVkX189zNFK1pNpdZ8eE+u8y6Y0Rnb3VcU7cv9Xa8YuM1FUY0yQGKjf/LlTG89jH7Eoa93142ltq0oyJgAh1HJwk2FyoyOrY5RTZ+k=&amp;center_on_screen=true&amp;float_window=true&amp;height=800&amp;positioning_strategy=center_on_screen&amp;width=950" xr:uid="{8AC06744-3538-4919-9683-A5B977BF7069}"/>
    <hyperlink ref="S20" r:id="rId34" display="https://my.apps.factset.com/viewer/?_app_id=central_doc_viewer&amp;_dd2=%26f%3Dsld%26c%3Dtrue%26os%3D102707%26oe%3D102713&amp;_doc_docfn=U2FsdGVkX181FQBUP4Clh/dMUtnKxxuIZpSIM58S17TnORQZTMKn8+5NU6lCXo6w9ltw4QtEqFXbShVVnBcmo1Y4n7GKtFYftZEK3A5DHhU=&amp;center_on_screen=true&amp;float_window=true&amp;height=800&amp;positioning_strategy=center_on_screen&amp;width=950" xr:uid="{C3A0FFBC-DA45-4515-A7A2-3A83A002F885}"/>
    <hyperlink ref="Q20" r:id="rId35" display="https://my.apps.factset.com/viewer/?_app_id=central_doc_viewer&amp;_dd2=%26f%3Dsld%26c%3Dtrue%26os%3D48182%26oe%3D48188&amp;_doc_docfn=U2FsdGVkX1/aVL/zcgH2PM3ZOXTPpPqMtibQQ0Rj0GRZrS2o4iy5/qFcAV/CjIxma5YPFX3CQSvqQh6ViBY6Uw==&amp;center_on_screen=true&amp;float_window=true&amp;height=800&amp;positioning_strategy=center_on_screen&amp;width=950" xr:uid="{BBD828CC-59D9-4A9E-8D48-38A9FDDB9C05}"/>
    <hyperlink ref="P20" r:id="rId36" display="https://my.apps.factset.com/viewer/?_app_id=central_doc_viewer&amp;_dd2=%26f%3Dsld%26c%3Dtrue%26os%3D103965%26oe%3D103971&amp;_doc_docfn=U2FsdGVkX19r21tvq3A9gjlTcwYQngo7iP0QxTr+JakNpchurFoQh3uHcBipOF5R6gaaqQ+3BO/xytTcmkAswDRHcqBvagrLuSSsFFS2PJ4=&amp;center_on_screen=true&amp;float_window=true&amp;height=800&amp;positioning_strategy=center_on_screen&amp;width=950" xr:uid="{6F902257-0F8D-458A-9ADB-E96D697ACE72}"/>
    <hyperlink ref="O20" r:id="rId37" display="https://my.apps.factset.com/viewer/?_app_id=central_doc_viewer&amp;_dd2=%26f%3Dsld%26c%3Dtrue%26os%3D103946%26oe%3D103952&amp;_doc_docfn=U2FsdGVkX1+XjVH8JvReWmp0RnOnZmGr37N2azDCS9Wk2X/CiKGJB3+m88UWyc9/n6++8IuaRJsCspMWFujPmJoG1soc4otZmH5/cCn7RD0=&amp;center_on_screen=true&amp;float_window=true&amp;height=800&amp;positioning_strategy=center_on_screen&amp;width=950" xr:uid="{B3DCEA55-EE70-49C2-B21E-E3BEC47F9DD2}"/>
    <hyperlink ref="N20" r:id="rId38" display="https://my.apps.factset.com/viewer/?_app_id=central_doc_viewer&amp;_dd2=%26f%3Dsld%26c%3Dtrue%26os%3D102707%26oe%3D102713&amp;_doc_docfn=U2FsdGVkX1+WGrGMPXb5E4wmOYolKZ5c+mf2ccQZAkCqDf4sd9FM7Cm1z45U1lfJl40aACW2UjM1PGYA1F88ku328l07EE5SAOrXv40BMrM=&amp;center_on_screen=true&amp;float_window=true&amp;height=800&amp;positioning_strategy=center_on_screen&amp;width=950" xr:uid="{2F22FED4-CCA2-4108-869B-32554319F9C8}"/>
    <hyperlink ref="L20" r:id="rId39" display="https://my.apps.factset.com/viewer/?_app_id=central_doc_viewer&amp;_dd2=%26f%3Dsld%26c%3Dtrue%26os%3D41022%26oe%3D41028&amp;_doc_docfn=U2FsdGVkX1/9iPNASzEuEyeLOjrfKhNzV/g0yogmWVF8CfRjgQD7T6FSKaeHbu672VVM4DOG9knnNEhKfhH2AA==&amp;center_on_screen=true&amp;float_window=true&amp;height=800&amp;positioning_strategy=center_on_screen&amp;width=950" xr:uid="{4F263FE8-91BD-439F-9042-3097F322EB8B}"/>
    <hyperlink ref="K20" r:id="rId40" display="https://my.apps.factset.com/viewer/?_app_id=central_doc_viewer&amp;_dd2=%26f%3Dsld%26c%3Dtrue%26os%3D106656%26oe%3D106662&amp;_doc_docfn=U2FsdGVkX1/F6pme1jemEn5aO99RmKFG6GHSfOXgmkVKlupdtaKZhcCNK1bIdEFktjetawxSGa8Ds+jS6/bPfN2w2fSnEAFcFV9wZiqR3tw=&amp;center_on_screen=true&amp;float_window=true&amp;height=800&amp;positioning_strategy=center_on_screen&amp;width=950" xr:uid="{57B8997A-2600-4123-8EDB-3276CB921762}"/>
    <hyperlink ref="J20" r:id="rId41" display="https://my.apps.factset.com/viewer/?_app_id=central_doc_viewer&amp;_dd2=%26f%3Dsld%26c%3Dtrue%26os%3D106651%26oe%3D106657&amp;_doc_docfn=U2FsdGVkX1++YmovsFACIQOsbHVUkPqNUt04fyh3rSJNaQ7UcVsGI6thQICReJ1jFEQKu+Etr/WH0YksUiEMR57EVqPjigODnh4HjuPTaA0=&amp;center_on_screen=true&amp;float_window=true&amp;height=800&amp;positioning_strategy=center_on_screen&amp;width=950" xr:uid="{CDEBFFEC-8B11-4B61-8F57-80CA37020F75}"/>
    <hyperlink ref="I20" r:id="rId42" display="https://my.apps.factset.com/viewer/?_app_id=central_doc_viewer&amp;_dd2=%26f%3Dsld%26c%3Dtrue%26os%3D105407%26oe%3D105413&amp;_doc_docfn=U2FsdGVkX1++Rrro1gOLEQH6a9qTWMGpWo07QRLDNzHzOA2gCF36eG0/QhYeQSgcGJXv09gL19pqm9iuTAda63I6kIuIF4WhegoUhF6zghQ=&amp;center_on_screen=true&amp;float_window=true&amp;height=800&amp;positioning_strategy=center_on_screen&amp;width=950" xr:uid="{8ECCDE8E-769C-4FF7-B249-98304F8619C8}"/>
    <hyperlink ref="Y39" r:id="rId43" display="https://my.apps.factset.com/viewer/?_app_id=central_doc_viewer&amp;_dd2=%26f%3Dsld%26c%3Dtrue%26os%3D104687%26oe%3D104693&amp;_doc_docfn=U2FsdGVkX18sKH+gKXQdlTpYYSOtlBohn4fc5oTsb6un+G1WElsU8nGXDrxsCE1ESeYYOHGVaDQmAIhPjeO7dKjWjGOIBPfgqdOe+yhKH2s=&amp;center_on_screen=true&amp;float_window=true&amp;height=800&amp;positioning_strategy=center_on_screen&amp;width=950" xr:uid="{7DC0FA83-46D2-4B0A-8CBF-3F0D68E31670}"/>
    <hyperlink ref="X39" r:id="rId44" display="https://my.apps.factset.com/viewer/?_app_id=central_doc_viewer&amp;_dd2=%26f%3Dsld%26c%3Dtrue%26os%3D103035%26oe%3D103041&amp;_doc_docfn=U2FsdGVkX18QMoED7TnPvcS1sIYSYJH7KWvHCnhWPTLOff9+96tjsImEYuh69wxJkb/f18ZY5IAPD4LxCVXbNh6cqHacq1u2Rm/UTbHlGAs=&amp;center_on_screen=true&amp;float_window=true&amp;height=800&amp;positioning_strategy=center_on_screen&amp;width=950" xr:uid="{541B3F85-D8DE-49EB-9ED2-B0E561F82E80}"/>
    <hyperlink ref="V39" r:id="rId45" display="https://my.apps.factset.com/viewer/?_app_id=central_doc_viewer&amp;_dd2=%26f%3Dsld%26c%3Dtrue%26os%3D49754%26oe%3D49760&amp;_doc_docfn=U2FsdGVkX1/g7e2w+C/LruSeDIr1rJofiw3YswvGxu3lkss9qIAKlLN2vv5+rzhZ1AZ3eZVZYVs04SC0vHOzlQ==&amp;center_on_screen=true&amp;float_window=true&amp;height=800&amp;positioning_strategy=center_on_screen&amp;width=950" xr:uid="{C650CD09-0A54-4D09-8EA7-44D768521C03}"/>
    <hyperlink ref="U39" r:id="rId46" display="https://my.apps.factset.com/viewer/?_app_id=central_doc_viewer&amp;_dd2=%26f%3Dsld%26c%3Dtrue%26os%3D104715%26oe%3D104721&amp;_doc_docfn=U2FsdGVkX18T4RVmNAiG0WKYbO+QZPF+d98sl0qs6M3oHNg63yZUF9d5PajxdTPkEVGwsAlGskg07nRr3kv2q1Dhfj401QY50Kf5jhkrsWM=&amp;center_on_screen=true&amp;float_window=true&amp;height=800&amp;positioning_strategy=center_on_screen&amp;width=950" xr:uid="{98CFACDD-478E-42E7-B96C-3428D884B9E3}"/>
    <hyperlink ref="T39" r:id="rId47" display="https://my.apps.factset.com/viewer/?_app_id=central_doc_viewer&amp;_dd2=%26f%3Dsld%26c%3Dtrue%26os%3D104901%26oe%3D104907&amp;_doc_docfn=U2FsdGVkX18hXjEMSVmp6Z/F+lJJHgsu1ksz+YRT2lmXVzt+6+Db7d6rOhsdn6UQTd+rP+BB6Az2+M4wIddIx6I9I5Irb+o3djUfz+K3W70=&amp;center_on_screen=true&amp;float_window=true&amp;height=800&amp;positioning_strategy=center_on_screen&amp;width=950" xr:uid="{482674C7-3D9D-4F3C-A1DF-0C1DA0872BC6}"/>
    <hyperlink ref="S39" r:id="rId48" display="https://my.apps.factset.com/viewer/?_app_id=central_doc_viewer&amp;_dd2=%26f%3Dsld%26c%3Dtrue%26os%3D103249%26oe%3D103255&amp;_doc_docfn=U2FsdGVkX1+4uQFWnrZf5ua25HfA6yq2UJBK7pRjqMDpRp9lYmIBwdoSuERMEtCrUtartrIPFiphT3q4ZScve7f3SPX3sDj1LEPv2zZe8yE=&amp;center_on_screen=true&amp;float_window=true&amp;height=800&amp;positioning_strategy=center_on_screen&amp;width=950" xr:uid="{CE3B842B-15DF-4FC3-A4FA-4984358EF303}"/>
    <hyperlink ref="Q39" r:id="rId49" display="https://my.apps.factset.com/viewer/?_app_id=central_doc_viewer&amp;_dd2=%26f%3Dsld%26c%3Dtrue%26os%3D50342%26oe%3D50348&amp;_doc_docfn=U2FsdGVkX199S7dLlf2ftpWjxA0WzcEyRd1NFM0K3D9yV8uIicPgsOqpvIIZlqmHdS5reun3wqCZbg6+yMMjZw==&amp;center_on_screen=true&amp;float_window=true&amp;height=800&amp;positioning_strategy=center_on_screen&amp;width=950" xr:uid="{18E157F3-FF9D-4AEF-B2EC-2866A25D240A}"/>
    <hyperlink ref="P39" r:id="rId50" display="https://my.apps.factset.com/viewer/?_app_id=central_doc_viewer&amp;_dd2=%26f%3Dsld%26c%3Dtrue%26os%3D104929%26oe%3D104935&amp;_doc_docfn=U2FsdGVkX19Z0YdnaDQ+IAkvCXnb8EaKxZ76gkV4psLHBYgtNyuC0RYWO2xyEeAVlQ3LxeR/lzm1VgpmfmNLRYixOJa5DOOVjvbIVJgvDMA=&amp;center_on_screen=true&amp;float_window=true&amp;height=800&amp;positioning_strategy=center_on_screen&amp;width=950" xr:uid="{CEBBD40C-8F22-4229-80AF-4F6BA6CA8C5F}"/>
    <hyperlink ref="O39" r:id="rId51" display="https://my.apps.factset.com/viewer/?_app_id=central_doc_viewer&amp;_dd2=%26f%3Dsld%26c%3Dtrue%26os%3D104910%26oe%3D104916&amp;_doc_docfn=U2FsdGVkX19vJUKtxa6ErEF16V0KDEBm3SpQPB1papZ+DraFaJ3UuKw4c/t87TRIeF/mgCWYG40sOTjao1BvEwxAv46rYTq2DwTuflYuTBE=&amp;center_on_screen=true&amp;float_window=true&amp;height=800&amp;positioning_strategy=center_on_screen&amp;width=950" xr:uid="{B7180D29-8B89-46CF-A151-AC279DB0E900}"/>
    <hyperlink ref="N39" r:id="rId52" display="https://my.apps.factset.com/viewer/?_app_id=central_doc_viewer&amp;_dd2=%26f%3Dsld%26c%3Dtrue%26os%3D103249%26oe%3D103255&amp;_doc_docfn=U2FsdGVkX19Di01gwz5+ETQzF6TIYHKW54ZXshb2eyO4tI2gYOmT2rbafgB6WJEqKKjrvx4SdbSIsbZrjzWpU8f3/h6Na1+YWzB3vWJ2Ezk=&amp;center_on_screen=true&amp;float_window=true&amp;height=800&amp;positioning_strategy=center_on_screen&amp;width=950" xr:uid="{04E24DF7-960B-4D9C-9F1A-54C5711D63BA}"/>
    <hyperlink ref="L39" r:id="rId53" display="https://my.apps.factset.com/viewer/?_app_id=central_doc_viewer&amp;_dd2=%26f%3Dsld%26c%3Dtrue%26os%3D42782%26oe%3D42788&amp;_doc_docfn=U2FsdGVkX18qxrVm1DUhT0NonuojeJxaHciDYgCCeTTUBYxDlE1K0QMQJOM1svY5NDn9CCHFJabL9loxvVKyQw==&amp;center_on_screen=true&amp;float_window=true&amp;height=800&amp;positioning_strategy=center_on_screen&amp;width=950" xr:uid="{88A6C776-B5F1-4858-8F62-056635C23468}"/>
    <hyperlink ref="K39" r:id="rId54" display="https://my.apps.factset.com/viewer/?_app_id=central_doc_viewer&amp;_dd2=%26f%3Dsld%26c%3Dtrue%26os%3D107620%26oe%3D107626&amp;_doc_docfn=U2FsdGVkX19APQpF3Wo6llR0iUh2Jw1KG/cfy0K0gZazknfsdaz8p19P32ICSuByK/ftxS2nwQbmSUYoINwCy8ErVJWSF/kuMJeTNhYeoZA=&amp;center_on_screen=true&amp;float_window=true&amp;height=800&amp;positioning_strategy=center_on_screen&amp;width=950" xr:uid="{EFE13C1D-237F-4F6D-91E1-C859F752629C}"/>
    <hyperlink ref="J39" r:id="rId55" display="https://my.apps.factset.com/viewer/?_app_id=central_doc_viewer&amp;_dd2=%26f%3Dsld%26c%3Dtrue%26os%3D107615%26oe%3D107621&amp;_doc_docfn=U2FsdGVkX1+ih70WZgS12r6/eW9zPGs8TiQDwmH43qkjt95ORapLcYoUF0E+1QsHuqj38G2olPMitz7fdvTDX11rwZhvTtvyiGQRUojs7pg=&amp;center_on_screen=true&amp;float_window=true&amp;height=800&amp;positioning_strategy=center_on_screen&amp;width=950" xr:uid="{FB3B5AAF-F172-4297-A5D7-1E5EEAAA0117}"/>
    <hyperlink ref="I39" r:id="rId56" display="https://my.apps.factset.com/viewer/?_app_id=central_doc_viewer&amp;_dd2=%26f%3Dsld%26c%3Dtrue%26os%3D105949%26oe%3D105955&amp;_doc_docfn=U2FsdGVkX1+DRi6Y9HH79MtTrm2CI/koSB7zY5nEvFl3ciJjb8MbUD5VP2+ATfPeETLUc2sKHLhtJ/YtvJD+dxQxhPHtEuVyJycaVFNReZ4=&amp;center_on_screen=true&amp;float_window=true&amp;height=800&amp;positioning_strategy=center_on_screen&amp;width=950" xr:uid="{3F2A4FBE-04F8-4CCC-89BE-0C8E7A498318}"/>
    <hyperlink ref="Y50" r:id="rId57" display="https://my.apps.factset.com/viewer/?_app_id=central_doc_viewer&amp;_dd2=%26f%3Dsld%26c%3Dtrue%26os%3D105616%26oe%3D105625&amp;_doc_docfn=U2FsdGVkX1/zUMAEEJeG2Q8QRs6QnQA65dVOfHxm2E2f8tp1WtRTsFNcGEvyXiOTo+xEKwhXLsl1i34n26xHwWwn5U0PqN0Wp9zfJVIIDW0=&amp;center_on_screen=true&amp;float_window=true&amp;height=800&amp;positioning_strategy=center_on_screen&amp;width=950" xr:uid="{B9AE3222-4412-4A7D-9ED7-23BC4EA6BA9B}"/>
    <hyperlink ref="X50" r:id="rId58" display="https://my.apps.factset.com/viewer/?_app_id=central_doc_viewer&amp;_dd2=%26f%3Dsld%26c%3Dtrue%26os%3D103536%26oe%3D103545&amp;_doc_docfn=U2FsdGVkX1/bOVVM94hAoaXGQXeBQt6IcqHOr0OYdEiqpCSNEB+AFboEygOjwqoVIlqjcljWXebRM5QLGJOZclW2ZA2JB3dihm4jchpNf/0=&amp;center_on_screen=true&amp;float_window=true&amp;height=800&amp;positioning_strategy=center_on_screen&amp;width=950" xr:uid="{08A1255F-7ED0-497E-AFAB-9A75538422F8}"/>
    <hyperlink ref="V50" r:id="rId59" display="https://my.apps.factset.com/viewer/?_app_id=central_doc_viewer&amp;_dd2=%26f%3Dsld%26c%3Dtrue%26os%3D52183%26oe%3D52190&amp;_doc_docfn=U2FsdGVkX1+jsBOs+zVcC9kKkk5Sl+2dRCopF96BIvTMsGdeuB3BcTZNfyAeVbQEuZ2BiT60sna/5NNftwS6OA==&amp;center_on_screen=true&amp;float_window=true&amp;height=800&amp;positioning_strategy=center_on_screen&amp;width=950" xr:uid="{7C0373A5-F6C2-4D21-8836-C4A0698B0448}"/>
    <hyperlink ref="U50" r:id="rId60" display="https://my.apps.factset.com/viewer/?_app_id=central_doc_viewer&amp;_dd2=%26f%3Dsld%26c%3Dtrue%26os%3D105648%26oe%3D105657&amp;_doc_docfn=U2FsdGVkX193GMoI8gTwVQNZYFH7LG4XmXszjSbGxac57bN6Pq8jrWYooGsF4epSgTdcwQHIAD7T1rlAdSgvjnPdwDlGWf3jyKXy/Cw9oBQ=&amp;center_on_screen=true&amp;float_window=true&amp;height=800&amp;positioning_strategy=center_on_screen&amp;width=950" xr:uid="{3AE25205-8472-4923-9495-36CC8AFAF365}"/>
    <hyperlink ref="T50" r:id="rId61" display="https://my.apps.factset.com/viewer/?_app_id=central_doc_viewer&amp;_dd2=%26f%3Dsld%26c%3Dtrue%26os%3D105814%26oe%3D105821&amp;_doc_docfn=U2FsdGVkX18U7RTXahKbu8Z5jeik48bJAIKLGtn0hy8h7cjlFfIuy2zLADk6ZMf7rQV2XF/AI98Bg1f5iczg1M3LuIqxd5fddTU+vUQjtS8=&amp;center_on_screen=true&amp;float_window=true&amp;height=800&amp;positioning_strategy=center_on_screen&amp;width=950" xr:uid="{152FAC35-3E6D-4148-919B-657C66DE19AC}"/>
    <hyperlink ref="S50" r:id="rId62" display="https://my.apps.factset.com/viewer/?_app_id=central_doc_viewer&amp;_dd2=%26f%3Dsld%26c%3Dtrue%26os%3D103734%26oe%3D103741&amp;_doc_docfn=U2FsdGVkX19a4xApLUh/yTAoZlN51M/thLDFGAjQXjY2PSCTSoc6Rzx1oY+d0LWPKTwyz/WLjLImYlp6BfVYhgEDmyhTMT/da5y3gS1WzT8=&amp;center_on_screen=true&amp;float_window=true&amp;height=800&amp;positioning_strategy=center_on_screen&amp;width=950" xr:uid="{D02F2386-AEA5-459D-92B4-0534C3DE0BA3}"/>
    <hyperlink ref="Q50" r:id="rId63" display="https://my.apps.factset.com/viewer/?_app_id=central_doc_viewer&amp;_dd2=%26f%3Dsld%26c%3Dtrue%26os%3D52763%26oe%3D52770&amp;_doc_docfn=U2FsdGVkX1/3+l8LO/S6Pw1JIF4rHlEOKh2Z2LIGsi/GIh/5ydI55ePclZIYpAfx4tcwrZ4JLwoeGBj1kmmGKg==&amp;center_on_screen=true&amp;float_window=true&amp;height=800&amp;positioning_strategy=center_on_screen&amp;width=950" xr:uid="{15739770-C8A0-4581-9255-60C2EF2EE524}"/>
    <hyperlink ref="P50" r:id="rId64" display="https://my.apps.factset.com/viewer/?_app_id=central_doc_viewer&amp;_dd2=%26f%3Dsld%26c%3Dtrue%26os%3D105846%26oe%3D105853&amp;_doc_docfn=U2FsdGVkX1+mk++t8xyHWHOVIyOdCiKRMnOqCIbpsZC5NgrQm9p05pwL+cyqmoVxEoVktpE3hciGHsMs0xO/vqJ5HRA7yuHhRRlOoR1GyG8=&amp;center_on_screen=true&amp;float_window=true&amp;height=800&amp;positioning_strategy=center_on_screen&amp;width=950" xr:uid="{E9BF8DC2-C5FA-49CE-8639-CF30CA69A13E}"/>
    <hyperlink ref="O50" r:id="rId65" display="https://my.apps.factset.com/viewer/?_app_id=central_doc_viewer&amp;_dd2=%26f%3Dsld%26c%3Dtrue%26os%3D105820%26oe%3D105827&amp;_doc_docfn=U2FsdGVkX1+svWR2emRliidMLe5Pq2YkXV7GM7X65waqa67udmlDigBfsTOHGgnpMGScwa6wOSpMAAmobZ+Mr+FnIjGwSSCh4Ou4UNLEv14=&amp;center_on_screen=true&amp;float_window=true&amp;height=800&amp;positioning_strategy=center_on_screen&amp;width=950" xr:uid="{679DDC03-DD3A-45FB-A748-249612BDAE48}"/>
    <hyperlink ref="N50" r:id="rId66" display="https://my.apps.factset.com/viewer/?_app_id=central_doc_viewer&amp;_dd2=%26f%3Dsld%26c%3Dtrue%26os%3D103731%26oe%3D103738&amp;_doc_docfn=U2FsdGVkX18vADLKypg/3Ynp7CfOixPbhm+/5qrVmsbousxgxssfOYxGS+UUy1q6FFE/DqmxziK+9aga+qemjwHnan+2Ci+1R3v8/KLGwTM=&amp;center_on_screen=true&amp;float_window=true&amp;height=800&amp;positioning_strategy=center_on_screen&amp;width=950" xr:uid="{24EA6D51-D85B-4440-A987-E3A9AE5810A3}"/>
    <hyperlink ref="L50" r:id="rId67" display="https://my.apps.factset.com/viewer/?_app_id=central_doc_viewer&amp;_dd2=%26f%3Dsld%26c%3Dtrue%26os%3D44803%26oe%3D44810&amp;_doc_docfn=U2FsdGVkX18OXDh38emae5GEfMjLjlLe7ygzIAJCAL8JfAHnY0c0edhilLKPbW2TWpkxldo9338mxGKJtU9K9w==&amp;center_on_screen=true&amp;float_window=true&amp;height=800&amp;positioning_strategy=center_on_screen&amp;width=950" xr:uid="{DAEB28D7-C7A9-423F-9903-7D6EDFD33697}"/>
    <hyperlink ref="K50" r:id="rId68" display="https://my.apps.factset.com/viewer/?_app_id=central_doc_viewer&amp;_dd2=%26f%3Dsld%26c%3Dtrue%26os%3D108534%26oe%3D108541&amp;_doc_docfn=U2FsdGVkX1+EDyIUWXVRzu5CSOzdItDYMmFKMZqqAMaea2b86Fbd2vkTrBaMslwbkEByGBdsZgqJuYdCsYl9YQuTGz6v746KA0f2hf4UjkM=&amp;center_on_screen=true&amp;float_window=true&amp;height=800&amp;positioning_strategy=center_on_screen&amp;width=950" xr:uid="{CBBAEDEF-D6E5-4C3C-8E5F-CF0710EDB17D}"/>
    <hyperlink ref="J50" r:id="rId69" display="https://my.apps.factset.com/viewer/?_app_id=central_doc_viewer&amp;_dd2=%26f%3Dsld%26c%3Dtrue%26os%3D108525%26oe%3D108532&amp;_doc_docfn=U2FsdGVkX1+fyOwCHTLJLKt0nTZ6v5gYhvMD3r5oeeoSR+0eJghzo2PxJeGbAXaJ7jKrQFxENtyeP0PhrU5Sk/xjEIssKjucyI45IiGzy1A=&amp;center_on_screen=true&amp;float_window=true&amp;height=800&amp;positioning_strategy=center_on_screen&amp;width=950" xr:uid="{34F3CADC-ED09-4CCF-9032-0522AD220E27}"/>
    <hyperlink ref="I50" r:id="rId70" display="https://my.apps.factset.com/viewer/?_app_id=central_doc_viewer&amp;_dd2=%26f%3Dsld%26c%3Dtrue%26os%3D106431%26oe%3D106438&amp;_doc_docfn=U2FsdGVkX18+XhiQX2heVId1oqn4afEL7no1IvwjQbRtJXvSdyDHNMCR6ZeJoyCz1TL2vCS3ng75NXJvXFLwK1B+4ZzgUdL10t1FnWE8Kx4=&amp;center_on_screen=true&amp;float_window=true&amp;height=800&amp;positioning_strategy=center_on_screen&amp;width=950" xr:uid="{17BE0A9F-82CA-4A6C-A3B2-5F4F3797D26F}"/>
    <hyperlink ref="Y63" r:id="rId71" display="https://my.apps.factset.com/viewer/?_app_id=central_doc_viewer&amp;_dd2=%26f%3Dsld%26c%3Dtrue%26os%3D106521%26oe%3D106529&amp;_doc_docfn=U2FsdGVkX1/vIX2qDnKV+f1ZEb8YwpK8c8InF+Eh0v9ey0B407qvpaM0n1wHXseyiEBYlGktf572IrWZDCQ7uHhH50+hmCKYPPdTX4lmydM=&amp;center_on_screen=true&amp;float_window=true&amp;height=800&amp;positioning_strategy=center_on_screen&amp;width=950" xr:uid="{298B45AD-4D0E-49B6-8FAB-2453F03C0D9B}"/>
    <hyperlink ref="X63" r:id="rId72" display="https://my.apps.factset.com/viewer/?_app_id=central_doc_viewer&amp;_dd2=%26f%3Dsld%26c%3Dtrue%26os%3D104043%26oe%3D104051&amp;_doc_docfn=U2FsdGVkX1/Nbz+mP7fuhjDdkKSb9GsaUhZnRDpzZei2B9+KRRjISbwVmRD64SvX4GnFRfCLCbol7xfHT9gQ3Oh/c6QXjBtpFAMXdYrkpoE=&amp;center_on_screen=true&amp;float_window=true&amp;height=800&amp;positioning_strategy=center_on_screen&amp;width=950" xr:uid="{9A98F818-FC7B-42AC-A2A4-764403C77D6B}"/>
    <hyperlink ref="V63" r:id="rId73" display="https://my.apps.factset.com/viewer/?_app_id=central_doc_viewer&amp;_dd2=%26f%3Dsld%26c%3Dtrue%26os%3D55085%26oe%3D55093&amp;_doc_docfn=U2FsdGVkX19rdPWxtHP7oPKNVH8WDGQqEtwhmbECgbHSUogc+3gWq+spX7pTWHxLDYbyOGmEz2fC7nH4rG8YQA==&amp;center_on_screen=true&amp;float_window=true&amp;height=800&amp;positioning_strategy=center_on_screen&amp;width=950" xr:uid="{2A1F73BF-2911-4963-B295-01AE6D1B4738}"/>
    <hyperlink ref="U63" r:id="rId74" display="https://my.apps.factset.com/viewer/?_app_id=central_doc_viewer&amp;_dd2=%26f%3Dsld%26c%3Dtrue%26os%3D106553%26oe%3D106561&amp;_doc_docfn=U2FsdGVkX1+H65JRRSdFZ7u5mMv6OE/hPIb6QtggFbldvKuu+nTYXvzX3nQjiuiUfQsEn06sr207jn++IdRYz5qxbJs4fmIbasjcrBZhH9w=&amp;center_on_screen=true&amp;float_window=true&amp;height=800&amp;positioning_strategy=center_on_screen&amp;width=950" xr:uid="{5A9E73A4-5257-41E6-9A0C-7BEB79D86E03}"/>
    <hyperlink ref="T63" r:id="rId75" display="https://my.apps.factset.com/viewer/?_app_id=central_doc_viewer&amp;_dd2=%26f%3Dsld%26c%3Dtrue%26os%3D106725%26oe%3D106733&amp;_doc_docfn=U2FsdGVkX19Fp3D+Bp6k9/OB7YtEMAyBDLpovN4aDragsRg0lA/gwmRBBOB5vMopozICU/KmxNjHhwHB3tm7D4rBcysCL4MJEn1bIf/UOaY=&amp;center_on_screen=true&amp;float_window=true&amp;height=800&amp;positioning_strategy=center_on_screen&amp;width=950" xr:uid="{ACF9B73F-3213-444C-9FBF-56FD2DCB3E04}"/>
    <hyperlink ref="S63" r:id="rId76" display="https://my.apps.factset.com/viewer/?_app_id=central_doc_viewer&amp;_dd2=%26f%3Dsld%26c%3Dtrue%26os%3D104247%26oe%3D104255&amp;_doc_docfn=U2FsdGVkX18y303R/AVBLc0MA4RDLMiB7l4xq3BQNLrpogGeh+mKv6JFUlfmfOvzKyZd4hK2RGRTMoEw32LvhuXLvI1h8AR8bFaKfjZqyEs=&amp;center_on_screen=true&amp;float_window=true&amp;height=800&amp;positioning_strategy=center_on_screen&amp;width=950" xr:uid="{C6134E9A-287B-49D0-B585-590C48382974}"/>
    <hyperlink ref="Q63" r:id="rId77" display="https://my.apps.factset.com/viewer/?_app_id=central_doc_viewer&amp;_dd2=%26f%3Dsld%26c%3Dtrue%26os%3D55575%26oe%3D55583&amp;_doc_docfn=U2FsdGVkX1/MafcNlsnbtiuYl/A4dVo0v3EJzGfArgxdkaOFcYD018sDT1GifclwTeZ/n8su16p6aovHvqeYzA==&amp;center_on_screen=true&amp;float_window=true&amp;height=800&amp;positioning_strategy=center_on_screen&amp;width=950" xr:uid="{12DA5887-F0E3-40E6-9421-5C6070F9BC2D}"/>
    <hyperlink ref="P63" r:id="rId78" display="https://my.apps.factset.com/viewer/?_app_id=central_doc_viewer&amp;_dd2=%26f%3Dsld%26c%3Dtrue%26os%3D106757%26oe%3D106765&amp;_doc_docfn=U2FsdGVkX1+I9saTdOhcofrwti4Y/jx6kpMg+b2TB9M9Meih7Vjqx7ed+CPgOLM3NCH1I//VBrbL8cnTPPsBquo+9wpEiR5ibFpbjlhfLUs=&amp;center_on_screen=true&amp;float_window=true&amp;height=800&amp;positioning_strategy=center_on_screen&amp;width=950" xr:uid="{63927A00-AEA1-4A6D-A999-8B3194D8B574}"/>
    <hyperlink ref="O63" r:id="rId79" display="https://my.apps.factset.com/viewer/?_app_id=central_doc_viewer&amp;_dd2=%26f%3Dsld%26c%3Dtrue%26os%3D106730%26oe%3D106737&amp;_doc_docfn=U2FsdGVkX18w3N889Qf9jbbMYsGiOuCQbsiSmp+0hPQIYFazDpr8J1PmOznwo10+r6XvzxZGb4E3uvdEbDHcbsDAFIeATG/4e62n2jj1ts8=&amp;center_on_screen=true&amp;float_window=true&amp;height=800&amp;positioning_strategy=center_on_screen&amp;width=950" xr:uid="{686C46AA-E4E1-4919-9643-F0B09592CF01}"/>
    <hyperlink ref="N63" r:id="rId80" display="https://my.apps.factset.com/viewer/?_app_id=central_doc_viewer&amp;_dd2=%26f%3Dsld%26c%3Dtrue%26os%3D104243%26oe%3D104250&amp;_doc_docfn=U2FsdGVkX1/EBKZcQ66T/KwnjXb0qgQM+EcFsZFs4MA3oW+Mh0Md28Sl4Hnse/wEJM5F0UEVXE/rLBUZRMsWshydwbED/xvr+iBBv7ZxS3Q=&amp;center_on_screen=true&amp;float_window=true&amp;height=800&amp;positioning_strategy=center_on_screen&amp;width=950" xr:uid="{FD1F7C36-3986-4E2D-87EF-9A0F77ED2992}"/>
    <hyperlink ref="L63" r:id="rId81" display="https://my.apps.factset.com/viewer/?_app_id=central_doc_viewer&amp;_dd2=%26f%3Dsld%26c%3Dtrue%26os%3D47015%26oe%3D47022&amp;_doc_docfn=U2FsdGVkX19mKoH2pGsqsy3sfKtMTbzAUD5vRsaeFJO8tni1KOeYC0MTu/13bQpR3dsl8S0lXEZVkHadRZ1YTQ==&amp;center_on_screen=true&amp;float_window=true&amp;height=800&amp;positioning_strategy=center_on_screen&amp;width=950" xr:uid="{BAA2EBE6-CDE2-4DB0-A4B7-51841FF5DC7D}"/>
    <hyperlink ref="K63" r:id="rId82" display="https://my.apps.factset.com/viewer/?_app_id=central_doc_viewer&amp;_dd2=%26f%3Dsld%26c%3Dtrue%26os%3D109444%26oe%3D109451&amp;_doc_docfn=U2FsdGVkX18WeHeiIj4EdaPKRx31/i0laSTFVrJ/MSocU4K2X3nCK+YBxw1VP8qff97f4g78Le3u+EK6tnxpR724czWDFGR1U/2gukSenVg=&amp;center_on_screen=true&amp;float_window=true&amp;height=800&amp;positioning_strategy=center_on_screen&amp;width=950" xr:uid="{AF2184E6-EB03-4F06-B291-D63B57F85DB8}"/>
    <hyperlink ref="J63" r:id="rId83" display="https://my.apps.factset.com/viewer/?_app_id=central_doc_viewer&amp;_dd2=%26f%3Dsld%26c%3Dtrue%26os%3D109433%26oe%3D109440&amp;_doc_docfn=U2FsdGVkX1+9sFELk4BWWEWXeXfmRpRDwf83P7IvAdocObWyhlfCCwEv50rmkaqSG5XNo5Zom5jSKav+otSEF/rltcQ75/gsFsGmKZoRz8k=&amp;center_on_screen=true&amp;float_window=true&amp;height=800&amp;positioning_strategy=center_on_screen&amp;width=950" xr:uid="{1BAE65AD-817C-4625-9F7A-59D7B77CF58F}"/>
    <hyperlink ref="I63" r:id="rId84" display="https://my.apps.factset.com/viewer/?_app_id=central_doc_viewer&amp;_dd2=%26f%3Dsld%26c%3Dtrue%26os%3D106941%26oe%3D106948&amp;_doc_docfn=U2FsdGVkX19EcvBd2k/SvJ6Zo4BcFHP7IPiz9FonIr/YUTHvc55nYa0t+txR7KJoIfVRtOStbZ55939rE2MIWdPYpwnYmObCjrSwrh9ullg=&amp;center_on_screen=true&amp;float_window=true&amp;height=800&amp;positioning_strategy=center_on_screen&amp;width=950" xr:uid="{AAB3038E-3416-4339-A3C7-EBEDE36561CF}"/>
    <hyperlink ref="Y67" r:id="rId85" display="https://my.apps.factset.com/viewer/?_app_id=central_doc_viewer&amp;_dd2=%26f%3Dsld%26c%3Dtrue%26os%3D107456%26oe%3D107461&amp;_doc_docfn=U2FsdGVkX1+ltVinoaC46G72h2wNwB1y7E0pi9K4HLGNn4h7ymjGoZlOjRjheJiIICzgSHe6Ze3Aym0dU89ENduixl25M7Weu5xPSls9Qb0=&amp;center_on_screen=true&amp;float_window=true&amp;height=800&amp;positioning_strategy=center_on_screen&amp;width=950" xr:uid="{15A7A87D-C2A4-4FEC-807F-7836222AC478}"/>
    <hyperlink ref="T67" r:id="rId86" display="https://my.apps.factset.com/viewer/?_app_id=central_doc_viewer&amp;_dd2=%26f%3Dsld%26c%3Dtrue%26os%3D107659%26oe%3D107660&amp;_doc_docfn=U2FsdGVkX1/o3TLgkYcBj68MczkVN2Q1xBihZbpZZv2Kx1FeCtgO8rwe/MFT1J/H+cph5Yo/Ybwtv9ivCKkXmoALYKuViabbnA/EXsD2fGI=&amp;center_on_screen=true&amp;float_window=true&amp;height=800&amp;positioning_strategy=center_on_screen&amp;width=950" xr:uid="{63709D72-C8BD-4953-B07B-31D71A8124F5}"/>
    <hyperlink ref="L67" r:id="rId87" display="https://my.apps.factset.com/viewer/?_app_id=central_doc_viewer&amp;_dd2=%26f%3Dsld%26c%3Dtrue%26os%3D48615%26oe%3D48616&amp;_doc_docfn=U2FsdGVkX19xyvzoX1jvGXbgXCsrppZBh2lXZgHgQm+soX7t8hAf+jC3kE2KGu8fe/zlMXB0OjeqxnW7BEO7Dw==&amp;center_on_screen=true&amp;float_window=true&amp;height=800&amp;positioning_strategy=center_on_screen&amp;width=950" xr:uid="{0FCE1F3B-E2B0-481A-B3FC-2E31BBAC3F09}"/>
    <hyperlink ref="K67" r:id="rId88" display="https://my.apps.factset.com/viewer/?_app_id=central_doc_viewer&amp;_dd2=%26f%3Dsld%26c%3Dtrue%26os%3D110232%26oe%3D110233&amp;_doc_docfn=U2FsdGVkX1/0787he1Qcd2LaaBfXKFqe+X1KTe+JX8TGygW2F9WMAChhddaDmMuhb7XRSLEVxHOKw6JG934y+aYZ8vK0TZhxDwbr4DtAQgI=&amp;center_on_screen=true&amp;float_window=true&amp;height=800&amp;positioning_strategy=center_on_screen&amp;width=950" xr:uid="{58662E2C-68E3-4710-9F49-AA6806C2C7FA}"/>
    <hyperlink ref="Y54" r:id="rId89" display="https://my.apps.factset.com/viewer/?_app_id=central_doc_viewer&amp;_dd2=%26f%3Dsld%26c%3Dtrue%26os%3D108365%26oe%3D108370&amp;_doc_docfn=U2FsdGVkX18zQekcRbnAP4nEgoS+CdTNE4DiApXxzbG+FMppeGCcv2MgL1w3tpciz/9fhqJGo10JonuDd/z5EpfxpZPP/hVJcsQLkbJsUDI=&amp;center_on_screen=true&amp;float_window=true&amp;height=800&amp;positioning_strategy=center_on_screen&amp;width=950" xr:uid="{7FB0889A-851D-408E-B481-B4421D6E6876}"/>
    <hyperlink ref="X54" r:id="rId90" display="https://my.apps.factset.com/viewer/?_app_id=central_doc_viewer&amp;_dd2=%26f%3Dsld%26c%3Dtrue%26os%3D104553%26oe%3D104558&amp;_doc_docfn=U2FsdGVkX19Lrr8EUju02NMKT0JLKl589qhXiBIBLkldSWLAL7J5l+2n2iop8mp/4zhIlUozw0YRUn+QQK/RZ8yucGQVBnEWiscvom2ncr8=&amp;center_on_screen=true&amp;float_window=true&amp;height=800&amp;positioning_strategy=center_on_screen&amp;width=950" xr:uid="{B1DC3014-3B09-4080-898A-D7A2FA9E860E}"/>
    <hyperlink ref="V54" r:id="rId91" display="https://my.apps.factset.com/viewer/?_app_id=central_doc_viewer&amp;_dd2=%26f%3Dsld%26c%3Dtrue%26os%3D57136%26oe%3D57141&amp;_doc_docfn=U2FsdGVkX19KAPHnk171iMdWT928xW88PQ5zlRp8cBneuZMt4pgHmCjbCWBetHLtpJHwzEZj4ryCnN7pGf0gBw==&amp;center_on_screen=true&amp;float_window=true&amp;height=800&amp;positioning_strategy=center_on_screen&amp;width=950" xr:uid="{1D7F6AD1-3469-4ED9-8C84-D57190299C4F}"/>
    <hyperlink ref="U54" r:id="rId92" display="https://my.apps.factset.com/viewer/?_app_id=central_doc_viewer&amp;_dd2=%26f%3Dsld%26c%3Dtrue%26os%3D107471%26oe%3D107476&amp;_doc_docfn=U2FsdGVkX1/M0++zBSdH8Usc411FYovVm5vABVtPZBFKP9XQgThwIc+7DLmKQSZDQf8ooXBP3yHsY/k85SXZnYkLW7nIkCGhY+BZvkkmcJw=&amp;center_on_screen=true&amp;float_window=true&amp;height=800&amp;positioning_strategy=center_on_screen&amp;width=950" xr:uid="{7E91DEBC-A088-4286-BC08-BFB1C106D635}"/>
    <hyperlink ref="T54" r:id="rId93" display="https://my.apps.factset.com/viewer/?_app_id=central_doc_viewer&amp;_dd2=%26f%3Dsld%26c%3Dtrue%26os%3D108566%26oe%3D108571&amp;_doc_docfn=U2FsdGVkX19DE6Q67bBvyRXktLx0mwroBaFDBbAl9mSQurCM4UDKXgj2YAQLlCn1sSLL6eKwBiSkTOa4ePnnAuKs+YQryg1ElDbTfxg+u0A=&amp;center_on_screen=true&amp;float_window=true&amp;height=800&amp;positioning_strategy=center_on_screen&amp;width=950" xr:uid="{0FC70B96-1E2E-40DD-9F23-CDBF8B69965D}"/>
    <hyperlink ref="S54" r:id="rId94" display="https://my.apps.factset.com/viewer/?_app_id=central_doc_viewer&amp;_dd2=%26f%3Dsld%26c%3Dtrue%26os%3D104754%26oe%3D104759&amp;_doc_docfn=U2FsdGVkX19GjdDiP315LCKsRYS2VeuoAmWUiYMOyZp9iD9mC+tjpfr6nl9o6DwbZyY3Q+aAkl/NrLuF4rx/KwuQgzLHhxtPXluF9v9m4Tc=&amp;center_on_screen=true&amp;float_window=true&amp;height=800&amp;positioning_strategy=center_on_screen&amp;width=950" xr:uid="{DC7A951C-7E2C-4687-B1D0-47F5A5CA203A}"/>
    <hyperlink ref="Q54" r:id="rId95" display="https://my.apps.factset.com/viewer/?_app_id=central_doc_viewer&amp;_dd2=%26f%3Dsld%26c%3Dtrue%26os%3D57723%26oe%3D57726&amp;_doc_docfn=U2FsdGVkX1+pc7HM6vEbnyGQffzzVsAZbiOVQ/QIU4uMr22s0fK3oSTFeZkryTjV7evswfY3rSiJFFqUKFKqBw==&amp;center_on_screen=true&amp;float_window=true&amp;height=800&amp;positioning_strategy=center_on_screen&amp;width=950" xr:uid="{B178ED73-72F8-46AE-AC3F-F8B59259D2C5}"/>
    <hyperlink ref="P54" r:id="rId96" display="https://my.apps.factset.com/viewer/?_app_id=central_doc_viewer&amp;_dd2=%26f%3Dsld%26c%3Dtrue%26os%3D107672%26oe%3D107677&amp;_doc_docfn=U2FsdGVkX1+PVGjZuKxht/wxrdTpw5TWqWhQo4mACekuJbwBc2c4Dc9jdM12KQwef4ce9VSa7/XrPimwS5l7s/wqaGm3yEKghy/taPpDQgQ=&amp;center_on_screen=true&amp;float_window=true&amp;height=800&amp;positioning_strategy=center_on_screen&amp;width=950" xr:uid="{6471AC33-884B-43E4-B1EE-B519F3E978CB}"/>
    <hyperlink ref="O54" r:id="rId97" display="https://my.apps.factset.com/viewer/?_app_id=central_doc_viewer&amp;_dd2=%26f%3Dsld%26c%3Dtrue%26os%3D107644%26oe%3D107649&amp;_doc_docfn=U2FsdGVkX19jp3QtZZZ5T+4uN4PMaCp02qz1bikgoA0HVo+pTrOejiad2VWGDSUZeW1PI+XOECiA61L1nfwcVF/sqLtg7ydLoEu7GT3e0D4=&amp;center_on_screen=true&amp;float_window=true&amp;height=800&amp;positioning_strategy=center_on_screen&amp;width=950" xr:uid="{8D25E1C6-C94F-4543-8BBC-8F213EF3D817}"/>
    <hyperlink ref="N54" r:id="rId98" display="https://my.apps.factset.com/viewer/?_app_id=central_doc_viewer&amp;_dd2=%26f%3Dsld%26c%3Dtrue%26os%3D104749%26oe%3D104754&amp;_doc_docfn=U2FsdGVkX1/PbMgye1oRbuPDZ3Ng+zYIoFuoBIGLuW0IFvTTrEaPq0iGWD0Mrl9MV0esJSZmw2YQpFjs5C4l7+m7GHRMqv7d9qkj62kqUf0=&amp;center_on_screen=true&amp;float_window=true&amp;height=800&amp;positioning_strategy=center_on_screen&amp;width=950" xr:uid="{0E365F92-932D-4A8B-8AA5-5D77EDDC10DF}"/>
    <hyperlink ref="L54" r:id="rId99" display="https://my.apps.factset.com/viewer/?_app_id=central_doc_viewer&amp;_dd2=%26f%3Dsld%26c%3Dtrue%26os%3D50345%26oe%3D50348&amp;_doc_docfn=U2FsdGVkX19P0MB0epsn5Rjc9cQeX3ITH66Xu6UoX3pJtsdP9ZrEuC/cHLkTMcQMcoTh/mVLaTsbyq4HNPLrNw==&amp;center_on_screen=true&amp;float_window=true&amp;height=800&amp;positioning_strategy=center_on_screen&amp;width=950" xr:uid="{6CB961E0-5103-47EE-ACCF-02FA3A9E90CA}"/>
    <hyperlink ref="K54" r:id="rId100" display="https://my.apps.factset.com/viewer/?_app_id=central_doc_viewer&amp;_dd2=%26f%3Dsld%26c%3Dtrue%26os%3D111154%26oe%3D111157&amp;_doc_docfn=U2FsdGVkX19Mdq98iMcA6TkW3wzN9Gp3xrNM4fl3MmZEIyf6qvWH2NcFkxjmYfOKTH640t8foJYmJC+EwL/vZ7fxEcAiT+rO9sluX9yq7R8=&amp;center_on_screen=true&amp;float_window=true&amp;height=800&amp;positioning_strategy=center_on_screen&amp;width=950" xr:uid="{44F41E86-4985-4301-B5A4-A7589F57A0B1}"/>
    <hyperlink ref="J54" r:id="rId101" display="https://my.apps.factset.com/viewer/?_app_id=central_doc_viewer&amp;_dd2=%26f%3Dsld%26c%3Dtrue%26os%3D110346%26oe%3D110349&amp;_doc_docfn=U2FsdGVkX19a5laHQoBcK4YiP+pL13k1CdxeIOfQZ6FjBifZ3Nj0qgOJEvvbzmXHSs/YxW7KypnrG23joNAzS9UiOOIxhcc5SFNkAaCu4Oo=&amp;center_on_screen=true&amp;float_window=true&amp;height=800&amp;positioning_strategy=center_on_screen&amp;width=950" xr:uid="{95F8EFD2-4106-4E69-A3A8-754B696B20DA}"/>
    <hyperlink ref="I54" r:id="rId102" display="https://my.apps.factset.com/viewer/?_app_id=central_doc_viewer&amp;_dd2=%26f%3Dsld%26c%3Dtrue%26os%3D107447%26oe%3D107452&amp;_doc_docfn=U2FsdGVkX18t40zdznDISGtGzzxu5eOcHRcrepmLgqDwLgi8y7G+uBYpDA/V9agRcjSOzetPkhwy9mJZ4/ASs+FOcn7ETmLD+TyQYX6j+VY=&amp;center_on_screen=true&amp;float_window=true&amp;height=800&amp;positioning_strategy=center_on_screen&amp;width=950" xr:uid="{62E06357-880D-4C7E-A3BD-567BEA508E47}"/>
    <hyperlink ref="Y69" r:id="rId103" display="https://my.apps.factset.com/viewer/?_app_id=central_doc_viewer&amp;_dd2=%26f%3Dsld%26c%3Dtrue%26os%3D109352%26oe%3D109358&amp;_doc_docfn=U2FsdGVkX1/gjuCSpdWH5wlycKMcfBK4Cm9qR6D//jU7muCyeH3IAtgGUorIjqIIn5CXrRgcp32ND5MAlPXPSiZfa4BY+4Ih8M/5GugrGzE=&amp;center_on_screen=true&amp;float_window=true&amp;height=800&amp;positioning_strategy=center_on_screen&amp;width=950" xr:uid="{EBBADFC3-8135-4178-8183-CA048B6899CF}"/>
    <hyperlink ref="X69" r:id="rId104" display="https://my.apps.factset.com/viewer/?_app_id=central_doc_viewer&amp;_dd2=%26f%3Dsld%26c%3Dtrue%26os%3D105134%26oe%3D105140&amp;_doc_docfn=U2FsdGVkX1/vDu9i3O4sH3yAzgoIVNOz1L2nbp1yHzgxt0BgDMXAZun27HIoWRjSfUznrxzFdVGi2mVpDMUdOCUQXnrkLXuXN5tn2E+ZRmI=&amp;center_on_screen=true&amp;float_window=true&amp;height=800&amp;positioning_strategy=center_on_screen&amp;width=950" xr:uid="{C021A7A0-9C78-4E14-BF82-C64E344DA3F5}"/>
    <hyperlink ref="V69" r:id="rId105" display="https://my.apps.factset.com/viewer/?_app_id=central_doc_viewer&amp;_dd2=%26f%3Dsld%26c%3Dtrue%26os%3D59512%26oe%3D59518&amp;_doc_docfn=U2FsdGVkX19VtRpeHU/CmQlYZABj1mAG5VpoNLQzOAidNDI+Cqd9ooihFa2DUmFsjZW/a+LR8oOTWUw/Ck6uDg==&amp;center_on_screen=true&amp;float_window=true&amp;height=800&amp;positioning_strategy=center_on_screen&amp;width=950" xr:uid="{2CA05613-48D7-4BAD-8E32-6F9F7F2C7122}"/>
    <hyperlink ref="U69" r:id="rId106" display="https://my.apps.factset.com/viewer/?_app_id=central_doc_viewer&amp;_dd2=%26f%3Dsld%26c%3Dtrue%26os%3D108457%26oe%3D108464&amp;_doc_docfn=U2FsdGVkX1+eZkaAi0SjMk/2HoeDLd7b/HoJfzaIXR5Wjr9n35ukTXFl9UtOO+/7/kTTQqNPBjoozDDGgDW756oOmtb0bcwji0YcAPOk/gA=&amp;center_on_screen=true&amp;float_window=true&amp;height=800&amp;positioning_strategy=center_on_screen&amp;width=950" xr:uid="{623B41F8-C23B-478C-AD72-E9A76B2D207E}"/>
    <hyperlink ref="T69" r:id="rId107" display="https://my.apps.factset.com/viewer/?_app_id=central_doc_viewer&amp;_dd2=%26f%3Dsld%26c%3Dtrue%26os%3D109621%26oe%3D109627&amp;_doc_docfn=U2FsdGVkX181ugvfFLW+JoVkS4VKCYnjcuYVJRIzsUO+DILxHWgIdXz4hng87JwXQbXlFsQl+IBB++l0qO67d4kFedsAXivOl8olL97a08g=&amp;center_on_screen=true&amp;float_window=true&amp;height=800&amp;positioning_strategy=center_on_screen&amp;width=950" xr:uid="{5C5CD67A-15C8-4F1E-AEC3-D2C2C97D9D03}"/>
    <hyperlink ref="S69" r:id="rId108" display="https://my.apps.factset.com/viewer/?_app_id=central_doc_viewer&amp;_dd2=%26f%3Dsld%26c%3Dtrue%26os%3D105403%26oe%3D105409&amp;_doc_docfn=U2FsdGVkX19Qc05+7HypflaVjjfVmffb+yCZJD3auwt+IJVVkZMH3QLfybApsZdsyURR9v6OsC4uXqC8zJyqpSmGTWf/JOwHNogSCSvjZHE=&amp;center_on_screen=true&amp;float_window=true&amp;height=800&amp;positioning_strategy=center_on_screen&amp;width=950" xr:uid="{340F1544-FCBE-4954-9816-E2F303EA3C47}"/>
    <hyperlink ref="Q69" r:id="rId109" display="https://my.apps.factset.com/viewer/?_app_id=central_doc_viewer&amp;_dd2=%26f%3Dsld%26c%3Dtrue%26os%3D60091%26oe%3D60097&amp;_doc_docfn=U2FsdGVkX1/hpWA553i3hnt7OZOKaIL7qpZiwGWPxlnxlbcNbQoSYQpokPKf/rIczMRLIf8UzN2cPvpSYkUgpA==&amp;center_on_screen=true&amp;float_window=true&amp;height=800&amp;positioning_strategy=center_on_screen&amp;width=950" xr:uid="{3B7E3153-122B-4E44-9FC5-4284A9F9C835}"/>
    <hyperlink ref="P69" r:id="rId110" display="https://my.apps.factset.com/viewer/?_app_id=central_doc_viewer&amp;_dd2=%26f%3Dsld%26c%3Dtrue%26os%3D108727%26oe%3D108733&amp;_doc_docfn=U2FsdGVkX1+Pk96830G/vNyqUZ3hfR0+e1qSxmAQbo3JI5/SJWMo7W4zuRcQtN1hdnNHDZztCkdex5RQsUFl9vukoPVf/wPQ1TFDfAx1RGE=&amp;center_on_screen=true&amp;float_window=true&amp;height=800&amp;positioning_strategy=center_on_screen&amp;width=950" xr:uid="{B553CA4A-3FC6-4A9F-A1A4-C2E5D1ADB781}"/>
    <hyperlink ref="O69" r:id="rId111" display="https://my.apps.factset.com/viewer/?_app_id=central_doc_viewer&amp;_dd2=%26f%3Dsld%26c%3Dtrue%26os%3D108697%26oe%3D108703&amp;_doc_docfn=U2FsdGVkX1/nF6VLzGQHRp8p6dsQT+Pe8ckG8Jv4aLxdQXNwT3LxLW5JxUqc578oAeJt9jRa9QNh3QFKNBUhMnz3S1jiFO4eOovMhUcSq9U=&amp;center_on_screen=true&amp;float_window=true&amp;height=800&amp;positioning_strategy=center_on_screen&amp;width=950" xr:uid="{98725549-1ACD-491D-998E-011819C96680}"/>
    <hyperlink ref="N69" r:id="rId112" display="https://my.apps.factset.com/viewer/?_app_id=central_doc_viewer&amp;_dd2=%26f%3Dsld%26c%3Dtrue%26os%3D105398%26oe%3D105404&amp;_doc_docfn=U2FsdGVkX1+9V6NVKSx8NKhcpQpTOtpZFKbJL1J+C7byDnMKVWTpbzdCq9hUtpUM50uU+ciNUpGQ2aWkyJrBIRncYOdIH2cstnpCrE8IH7I=&amp;center_on_screen=true&amp;float_window=true&amp;height=800&amp;positioning_strategy=center_on_screen&amp;width=950" xr:uid="{1746BF03-866C-4601-ABDC-0CBAA053F6F3}"/>
    <hyperlink ref="L69" r:id="rId113" display="https://my.apps.factset.com/viewer/?_app_id=central_doc_viewer&amp;_dd2=%26f%3Dsld%26c%3Dtrue%26os%3D52319%26oe%3D52326&amp;_doc_docfn=U2FsdGVkX18SHxYStV08EvzWMbQr//QxR6aUvzlDIm50BfjdPzrqJXS2XmpEnC63OhE8/3WUMmIPN8hZfRgCMw==&amp;center_on_screen=true&amp;float_window=true&amp;height=800&amp;positioning_strategy=center_on_screen&amp;width=950" xr:uid="{A12BEBE9-59DF-4593-867E-5FC9DD7FF30F}"/>
    <hyperlink ref="K69" r:id="rId114" display="https://my.apps.factset.com/viewer/?_app_id=central_doc_viewer&amp;_dd2=%26f%3Dsld%26c%3Dtrue%26os%3D112203%26oe%3D112209&amp;_doc_docfn=U2FsdGVkX1+BT9eVNFBnsW7dU+PuilqsEZ/CHa5qJ03lbQ9IGuZMGUXWpUWej5Org2NDwvxBb0Xo3vcnOJRwcw7jKZn9hDAAIm6Id5Uvqjo=&amp;center_on_screen=true&amp;float_window=true&amp;height=800&amp;positioning_strategy=center_on_screen&amp;width=950" xr:uid="{4ABCD214-BCBB-405A-AD4A-37ED3A1D6C7E}"/>
    <hyperlink ref="J69" r:id="rId115" display="https://my.apps.factset.com/viewer/?_app_id=central_doc_viewer&amp;_dd2=%26f%3Dsld%26c%3Dtrue%26os%3D111395%26oe%3D111401&amp;_doc_docfn=U2FsdGVkX18I+/mYjeJc6oj9jsnERzqGCZPyCbXwYz8VC8TCd35rYSgbLQxGc5z+pvDR9AmGJAmCDXOAvXcn7MTW8cWU1w/iYmerOcmJOUI=&amp;center_on_screen=true&amp;float_window=true&amp;height=800&amp;positioning_strategy=center_on_screen&amp;width=950" xr:uid="{F9DC6CBD-7FF6-4764-9E9D-EA2DF7603747}"/>
    <hyperlink ref="I69" r:id="rId116" display="https://my.apps.factset.com/viewer/?_app_id=central_doc_viewer&amp;_dd2=%26f%3Dsld%26c%3Dtrue%26os%3D108102%26oe%3D108109&amp;_doc_docfn=U2FsdGVkX1995rVww3K+NSbrQL3ksLElflfGAqc+5tddlCWf5F+IlVBh5U7gBF8g0XlAdl2cg3/bRyUcqokTmUqR6gdGnUwEHaoialGZ6Nk=&amp;center_on_screen=true&amp;float_window=true&amp;height=800&amp;positioning_strategy=center_on_screen&amp;width=950" xr:uid="{32DF2916-B52D-457B-93DB-B4E1176C61F9}"/>
    <hyperlink ref="Y72" r:id="rId117" display="https://my.apps.factset.com/viewer/?_app_id=central_doc_viewer&amp;_dd2=%26f%3Dsld%26c%3Dtrue%26os%3D110475%26oe%3D110481&amp;_doc_docfn=U2FsdGVkX1/BWG4REhtCp8oCv74aedvJWicrzZJKyS8Y1836BT2T/LUfLOe6c99m3iimJVid+BFOZVyB0iOBxfCE8kEgFLd/ye+UG3CY88I=&amp;center_on_screen=true&amp;float_window=true&amp;height=800&amp;positioning_strategy=center_on_screen&amp;width=950" xr:uid="{112B78B6-F792-4C7D-8ED6-21A4804F75E1}"/>
    <hyperlink ref="X72" r:id="rId118" display="https://my.apps.factset.com/viewer/?_app_id=central_doc_viewer&amp;_dd2=%26f%3Dsld%26c%3Dtrue%26os%3D105715%26oe%3D105721&amp;_doc_docfn=U2FsdGVkX1/Yjp5QYxII/X61Sc6oov6qf+xtwu/GESYjWmnsrgw/0/+l74/7/ZTqWwT0hfmYtATRWGk5T4sbW0O61Soff6SND7+5Dbr9Qu4=&amp;center_on_screen=true&amp;float_window=true&amp;height=800&amp;positioning_strategy=center_on_screen&amp;width=950" xr:uid="{E940A69D-DFD5-4EFD-9F86-982C0EEEC2FF}"/>
    <hyperlink ref="V72" r:id="rId119" display="https://my.apps.factset.com/viewer/?_app_id=central_doc_viewer&amp;_dd2=%26f%3Dsld%26c%3Dtrue%26os%3D62425%26oe%3D62430&amp;_doc_docfn=U2FsdGVkX1/Pj/QQBRZisCayWG8FLrhfMbnfBmz3t+O5eqg5Ro8PKd6J/tKBUntkmHW2Zk3g5cXuhIjYmtbHyA==&amp;center_on_screen=true&amp;float_window=true&amp;height=800&amp;positioning_strategy=center_on_screen&amp;width=950" xr:uid="{0FAF135F-AE9A-48B1-A211-BEFEAB32DBC3}"/>
    <hyperlink ref="U72" r:id="rId120" display="https://my.apps.factset.com/viewer/?_app_id=central_doc_viewer&amp;_dd2=%26f%3Dsld%26c%3Dtrue%26os%3D109581%26oe%3D109587&amp;_doc_docfn=U2FsdGVkX1/yrRS132qQhFIQYjRhxdi1kJbQeqvEtOlKyovCWzi8HotO1twrJ9Alw7c3oCT9CGt13QXAZPJr7CtfPTLdLTtaMpgG7b3/I9I=&amp;center_on_screen=true&amp;float_window=true&amp;height=800&amp;positioning_strategy=center_on_screen&amp;width=950" xr:uid="{B04FAC23-5329-4EE5-A0D2-ED4AC32DBD6D}"/>
    <hyperlink ref="T72" r:id="rId121" display="https://my.apps.factset.com/viewer/?_app_id=central_doc_viewer&amp;_dd2=%26f%3Dsld%26c%3Dtrue%26os%3D110676%26oe%3D110682&amp;_doc_docfn=U2FsdGVkX19MMEtzuGDWSkhYzZU8bOyly+7EpgKv2sD88o6nS+mDGsZw7g3az4pYaLmAQAAUNYe95TFl+8D9iIaBUmQpXr/qx03gSW2+m6w=&amp;center_on_screen=true&amp;float_window=true&amp;height=800&amp;positioning_strategy=center_on_screen&amp;width=950" xr:uid="{9DA99EC5-BDB2-4B6E-80A5-994F772928F9}"/>
    <hyperlink ref="S72" r:id="rId122" display="https://my.apps.factset.com/viewer/?_app_id=central_doc_viewer&amp;_dd2=%26f%3Dsld%26c%3Dtrue%26os%3D105916%26oe%3D105922&amp;_doc_docfn=U2FsdGVkX19RwZ43I+br42gM3CL8sHP74M+52VXNafpBtFLMcneeCRqjskB/E6j3KbW1e6diCnInjiFBj6t+I2jooK4O0OABlN4767dVqxU=&amp;center_on_screen=true&amp;float_window=true&amp;height=800&amp;positioning_strategy=center_on_screen&amp;width=950" xr:uid="{BE5159E5-74EE-4C8B-B58C-DF61AADC86DC}"/>
    <hyperlink ref="Q72" r:id="rId123" display="https://my.apps.factset.com/viewer/?_app_id=central_doc_viewer&amp;_dd2=%26f%3Dsld%26c%3Dtrue%26os%3D62913%26oe%3D62918&amp;_doc_docfn=U2FsdGVkX1+ca9srfyy79oBS2CjzNMM83vwNthsjdP9NI0kMcc8i8Db1EJszLdac3JYK9yqOysdenwK88VxQFg==&amp;center_on_screen=true&amp;float_window=true&amp;height=800&amp;positioning_strategy=center_on_screen&amp;width=950" xr:uid="{D7C5565B-BF07-4CDA-8589-2B4C14FE355F}"/>
    <hyperlink ref="P72" r:id="rId124" display="https://my.apps.factset.com/viewer/?_app_id=central_doc_viewer&amp;_dd2=%26f%3Dsld%26c%3Dtrue%26os%3D109782%26oe%3D109788&amp;_doc_docfn=U2FsdGVkX1+6r7OgzJWLXsWGjwKUQM311lnLg5qYO+JQa7o8RJZRg+S1Zr4B9eNtkXE2o9Uk6mK1QEF0UifWOVCMzbpeHorNLyZpwPaBQ6s=&amp;center_on_screen=true&amp;float_window=true&amp;height=800&amp;positioning_strategy=center_on_screen&amp;width=950" xr:uid="{456705DE-6E10-4FA7-95FD-089F1845C7D9}"/>
    <hyperlink ref="O72" r:id="rId125" display="https://my.apps.factset.com/viewer/?_app_id=central_doc_viewer&amp;_dd2=%26f%3Dsld%26c%3Dtrue%26os%3D109750%26oe%3D109756&amp;_doc_docfn=U2FsdGVkX18C0NIsW519F2tPjxN3CSVpP6T+emtqwy7Ib0T+AQtgdQLXUTvBcPsKr8g2XTTNRgvf0XXR5vrdihETEEH2d3pDczrGMR3gpac=&amp;center_on_screen=true&amp;float_window=true&amp;height=800&amp;positioning_strategy=center_on_screen&amp;width=950" xr:uid="{F0DF92B9-5834-44B6-AA3D-40847A42A205}"/>
    <hyperlink ref="N72" r:id="rId126" display="https://my.apps.factset.com/viewer/?_app_id=central_doc_viewer&amp;_dd2=%26f%3Dsld%26c%3Dtrue%26os%3D105909%26oe%3D105912&amp;_doc_docfn=U2FsdGVkX18BuEGMM701S2O7cJeZRgXGdLCdXdrBa21MbtgpXtZI8C0ZA8otq6HO0+m/RcobVSzBwomb66Xr3cKiyGmS2oIEFVqlPCM7amI=&amp;center_on_screen=true&amp;float_window=true&amp;height=800&amp;positioning_strategy=center_on_screen&amp;width=950" xr:uid="{A7169458-23BE-4074-B713-8CB66F805A96}"/>
    <hyperlink ref="L72" r:id="rId127" display="https://my.apps.factset.com/viewer/?_app_id=central_doc_viewer&amp;_dd2=%26f%3Dsld%26c%3Dtrue%26os%3D54550%26oe%3D54557&amp;_doc_docfn=U2FsdGVkX1+351v+GxCxIOmYXQ21d54QYrAEbBTPTnBY5XKplUmPXvbIoI3HsZD2CgpOAZRj0BeevXhvOUv5hg==&amp;center_on_screen=true&amp;float_window=true&amp;height=800&amp;positioning_strategy=center_on_screen&amp;width=950" xr:uid="{C609E830-D7B6-48DE-A942-949B4AC7AEDE}"/>
    <hyperlink ref="K72" r:id="rId128" display="https://my.apps.factset.com/viewer/?_app_id=central_doc_viewer&amp;_dd2=%26f%3Dsld%26c%3Dtrue%26os%3D113255%26oe%3D113260&amp;_doc_docfn=U2FsdGVkX198CR6VrbnSeO3Jh2NPITE1A5MMF2rds2F6/JhTAzevhqwqNhapiVeakfMnd33tW60owS/UNcsg4qlcBuqpBSsaodWbFyU09JQ=&amp;center_on_screen=true&amp;float_window=true&amp;height=800&amp;positioning_strategy=center_on_screen&amp;width=950" xr:uid="{C5277A7C-C740-42A3-AE4F-144396F8F133}"/>
    <hyperlink ref="J72" r:id="rId129" display="https://my.apps.factset.com/viewer/?_app_id=central_doc_viewer&amp;_dd2=%26f%3Dsld%26c%3Dtrue%26os%3D112445%26oe%3D112450&amp;_doc_docfn=U2FsdGVkX1/khG7lrfFFvICDTPZ8kRICvN+V4iv0y/XoIwL3eQbFQmZ/cd1a/KxCiWXlR5uF8sMq7Xn87rzR8CVJhi4G8O07Pl/3ZD/tyTs=&amp;center_on_screen=true&amp;float_window=true&amp;height=800&amp;positioning_strategy=center_on_screen&amp;width=950" xr:uid="{7A7F21C6-DE36-450D-B343-CEC9D4301B4F}"/>
    <hyperlink ref="I72" r:id="rId130" display="https://my.apps.factset.com/viewer/?_app_id=central_doc_viewer&amp;_dd2=%26f%3Dsld%26c%3Dtrue%26os%3D108620%26oe%3D108627&amp;_doc_docfn=U2FsdGVkX189YFxyXLG2RRjoQ6GTWguXfYn3rqCEMHS1N18zC4YG39bZ55xZ/MScmI/LwpKvgTgc1lgzy+K37XpVHRCjpVQLojN/bLPBJ7A=&amp;center_on_screen=true&amp;float_window=true&amp;height=800&amp;positioning_strategy=center_on_screen&amp;width=950" xr:uid="{C0744341-660F-4EE3-96CC-DB2A215307EF}"/>
    <hyperlink ref="Y78" r:id="rId131" display="https://my.apps.factset.com/viewer/?_app_id=central_doc_viewer&amp;_dd2=%26f%3Dsld%26c%3Dtrue%26os%3D111367%26oe%3D111375&amp;_doc_docfn=U2FsdGVkX1/7j1Rey2LUAFTlhYcRbipw408/o7Sr60qllWPZAn0P5PWcH9QQIyJ0PMJb1DI+ak7yI8YdVX9AN7W9LR3+mEBR9RtpyYR0+nw=&amp;center_on_screen=true&amp;float_window=true&amp;height=800&amp;positioning_strategy=center_on_screen&amp;width=950" xr:uid="{ACBD7376-9D08-4097-91BF-D9557C6C30EA}"/>
    <hyperlink ref="X78" r:id="rId132" display="https://my.apps.factset.com/viewer/?_app_id=central_doc_viewer&amp;_dd2=%26f%3Dsld%26c%3Dtrue%26os%3D106205%26oe%3D106211&amp;_doc_docfn=U2FsdGVkX1/XdnruHkUjPDRdgnbb/cPR7349G+H+2n1oa55DfBgYPzos44Wg9oZnxg1MIX/sl6kaG9rS3krlMEvapJF6bYhl6M3LZk/tP9w=&amp;center_on_screen=true&amp;float_window=true&amp;height=800&amp;positioning_strategy=center_on_screen&amp;width=950" xr:uid="{24A53CD3-5CDF-4E34-B375-32D62308F95F}"/>
    <hyperlink ref="V78" r:id="rId133" display="https://my.apps.factset.com/viewer/?_app_id=central_doc_viewer&amp;_dd2=%26f%3Dsld%26c%3Dtrue%26os%3D65354%26oe%3D65362&amp;_doc_docfn=U2FsdGVkX19/BSWFOB68ZyEMx1wsSgW9L/4IxdD4LRSXLQtCEIaNX87fRyQboDHEulH9SwlRQl9j4pL1q1mi4g==&amp;center_on_screen=true&amp;float_window=true&amp;height=800&amp;positioning_strategy=center_on_screen&amp;width=950" xr:uid="{9784FBF2-F3E5-4637-9A59-99B03AD2CF5A}"/>
    <hyperlink ref="U78" r:id="rId134" display="https://my.apps.factset.com/viewer/?_app_id=central_doc_viewer&amp;_dd2=%26f%3Dsld%26c%3Dtrue%26os%3D110473%26oe%3D110481&amp;_doc_docfn=U2FsdGVkX1/ecTpUhgFHlwQjBQ290V8gcN86QGH4j+DdA61WCbc1H+bw1cqCLLZd/IzAB0tb+7CsJKmhk0A0/KWr6wKO8KToRlJB92M8Qyk=&amp;center_on_screen=true&amp;float_window=true&amp;height=800&amp;positioning_strategy=center_on_screen&amp;width=950" xr:uid="{4DCB2770-B2C8-420D-9808-DEBEA6112BA1}"/>
    <hyperlink ref="T78" r:id="rId135" display="https://my.apps.factset.com/viewer/?_app_id=central_doc_viewer&amp;_dd2=%26f%3Dsld%26c%3Dtrue%26os%3D111560%26oe%3D111568&amp;_doc_docfn=U2FsdGVkX19SV7++ZXzpggZ66wNiT6wAWOVwjwaISYQmELcgl7npuiz2H30MCwaB7BEJpYWOL0jcZBYGE1O1xZv5Z99P4jXIvHGor+/EdWU=&amp;center_on_screen=true&amp;float_window=true&amp;height=800&amp;positioning_strategy=center_on_screen&amp;width=950" xr:uid="{CF6DDB30-66F8-492D-839C-DE855C3DF598}"/>
    <hyperlink ref="S78" r:id="rId136" display="https://my.apps.factset.com/viewer/?_app_id=central_doc_viewer&amp;_dd2=%26f%3Dsld%26c%3Dtrue%26os%3D106398%26oe%3D106404&amp;_doc_docfn=U2FsdGVkX19vo9Qg1rtty48F4xTi06Cjd2r37DTOchrPZS/2PZ6Ru50ba0SaWozTrAFV2yboPAPbBjUBZmxtbJqsxpbzc29QFFCYe/0OuLA=&amp;center_on_screen=true&amp;float_window=true&amp;height=800&amp;positioning_strategy=center_on_screen&amp;width=950" xr:uid="{4DF9AC2B-07A2-4E41-B424-D3646AE364B4}"/>
    <hyperlink ref="Q78" r:id="rId137" display="https://my.apps.factset.com/viewer/?_app_id=central_doc_viewer&amp;_dd2=%26f%3Dsld%26c%3Dtrue%26os%3D66032%26oe%3D66040&amp;_doc_docfn=U2FsdGVkX1+NhWMkF5D+IQ7T3B82E2jAorGev9DSZnAOFvG8B4rKUutWeYWMPttpjM0nu0qhg4sOCxt+iB6yXw==&amp;center_on_screen=true&amp;float_window=true&amp;height=800&amp;positioning_strategy=center_on_screen&amp;width=950" xr:uid="{8A52FD5D-F0F2-46CF-A652-F7FDA0B029E1}"/>
    <hyperlink ref="P78" r:id="rId138" display="https://my.apps.factset.com/viewer/?_app_id=central_doc_viewer&amp;_dd2=%26f%3Dsld%26c%3Dtrue%26os%3D110666%26oe%3D110674&amp;_doc_docfn=U2FsdGVkX19AYeTjL3h9yIooUo2RldVssvvHCysa6HFbKyJIe0jmB8J1muAttX8JDze1HxzyI/bhD2TRK2BrtOXL6gGBKYoTAtb3YY4JhMg=&amp;center_on_screen=true&amp;float_window=true&amp;height=800&amp;positioning_strategy=center_on_screen&amp;width=950" xr:uid="{FAC3E785-DC88-427C-B1CF-3A304BA99610}"/>
    <hyperlink ref="O78" r:id="rId139" display="https://my.apps.factset.com/viewer/?_app_id=central_doc_viewer&amp;_dd2=%26f%3Dsld%26c%3Dtrue%26os%3D110634%26oe%3D110642&amp;_doc_docfn=U2FsdGVkX18jfL43GupA0lc5StHIspev7JmiXqUe+wWksUlzfAY3nTc8G7R54RV/5gbHQqhK2+cu+xyu4vhQBsD5EdBf1PAmPMgnbuKo8I0=&amp;center_on_screen=true&amp;float_window=true&amp;height=800&amp;positioning_strategy=center_on_screen&amp;width=950" xr:uid="{D888DFDB-4870-49D1-8417-D6BFC2FA6831}"/>
    <hyperlink ref="N78" r:id="rId140" display="https://my.apps.factset.com/viewer/?_app_id=central_doc_viewer&amp;_dd2=%26f%3Dsld%26c%3Dtrue%26os%3D106388%26oe%3D106394&amp;_doc_docfn=U2FsdGVkX180H6CGS/rdRSFHjoSZIsbPCtBAsriue7LUBDZRKn9pyMyyyN5npTVBM4YWxpf6cs7GE5yPGzmfoOXtIQR8HyPOuQlFlSS4IbY=&amp;center_on_screen=true&amp;float_window=true&amp;height=800&amp;positioning_strategy=center_on_screen&amp;width=950" xr:uid="{EE6BD836-C8AE-4954-B881-109D2F6BA3EB}"/>
    <hyperlink ref="L78" r:id="rId141" display="https://my.apps.factset.com/viewer/?_app_id=central_doc_viewer&amp;_dd2=%26f%3Dsld%26c%3Dtrue%26os%3D56979%26oe%3D56984&amp;_doc_docfn=U2FsdGVkX1+8e6Lqj5uRYasaOToHCjtWK7bLVcmZ/IP6WOtL0oWxwOLSiUHHlLEdAMeur6+kwYRbRi3ohSO07Q==&amp;center_on_screen=true&amp;float_window=true&amp;height=800&amp;positioning_strategy=center_on_screen&amp;width=950" xr:uid="{08157A80-D4DA-4992-8A80-DCF5429E0505}"/>
    <hyperlink ref="K78" r:id="rId142" display="https://my.apps.factset.com/viewer/?_app_id=central_doc_viewer&amp;_dd2=%26f%3Dsld%26c%3Dtrue%26os%3D114136%26oe%3D114144&amp;_doc_docfn=U2FsdGVkX1+Duk+HGwaXGonoicUT1fb850OP8cItUq+hz6xrOUcnrloHT5uVSUKUitOKk3lMXXoe258p5635MxgaoyE9124vsN20YM7vGuQ=&amp;center_on_screen=true&amp;float_window=true&amp;height=800&amp;positioning_strategy=center_on_screen&amp;width=950" xr:uid="{939A3765-C606-4D43-9AD2-FF7FBA340496}"/>
    <hyperlink ref="J78" r:id="rId143" display="https://my.apps.factset.com/viewer/?_app_id=central_doc_viewer&amp;_dd2=%26f%3Dsld%26c%3Dtrue%26os%3D113326%26oe%3D113334&amp;_doc_docfn=U2FsdGVkX1+fy8ysLSrtoELlb9ROY3fmaxrjgQ2KXtX91zT1XOoe4tUeAJ8uzMFfrYGvftSyJQoUUn12l28G0oa5z9U5Emf8tjDhC66otZY=&amp;center_on_screen=true&amp;float_window=true&amp;height=800&amp;positioning_strategy=center_on_screen&amp;width=950" xr:uid="{782CF33C-B4CF-4ED5-A7B7-F81A8D5798DD}"/>
    <hyperlink ref="I78" r:id="rId144" display="https://my.apps.factset.com/viewer/?_app_id=central_doc_viewer&amp;_dd2=%26f%3Dsld%26c%3Dtrue%26os%3D109101%26oe%3D109106&amp;_doc_docfn=U2FsdGVkX1/ZJqabyHxsLu8TedmdL0SaecptMl+ImZQMRKal0Dd7MffupvITTEaIC+9RvIHyGjzTAsMoTtTlA926CG/wraZ71sMIK1ncgLc=&amp;center_on_screen=true&amp;float_window=true&amp;height=800&amp;positioning_strategy=center_on_screen&amp;width=950" xr:uid="{18889FEA-AA43-48FB-B515-C924EA5E89FC}"/>
    <hyperlink ref="Y84" r:id="rId145" display="https://my.apps.factset.com/viewer/?_app_id=central_doc_viewer&amp;_dd2=%26f%3Dsld%26c%3Dtrue%26os%3D113645%26oe%3D113651&amp;_doc_docfn=U2FsdGVkX18u3f8BeBxQKSmUNfxgRmpF5upJpZvXkiDNtdMe8Qy+Z/xjRLUNEYRqKRXfcKPS4Mr2zcc2yz0YJaybXWmPfZqg8rkrfYlXnSc=&amp;center_on_screen=true&amp;float_window=true&amp;height=800&amp;positioning_strategy=center_on_screen&amp;width=950" xr:uid="{B4B90433-2E20-4297-B3F7-401DBC71F7D9}"/>
    <hyperlink ref="X84" r:id="rId146" display="https://my.apps.factset.com/viewer/?_app_id=central_doc_viewer&amp;_dd2=%26f%3Dsld%26c%3Dtrue%26os%3D107553%26oe%3D107557&amp;_doc_docfn=U2FsdGVkX199NVHwJlVNBFMUKdKkNoIP08apjyKPLHuAXQ3LlcelocRGpHoLwkXhCL6bhaxfHmFjln1ba4EnHpeCZag4UCRKwHWH8Y1JJNQ=&amp;center_on_screen=true&amp;float_window=true&amp;height=800&amp;positioning_strategy=center_on_screen&amp;width=950" xr:uid="{A1394225-0C79-4A18-B7FA-CC5FAF6C8C54}"/>
    <hyperlink ref="V84" r:id="rId147" display="https://my.apps.factset.com/viewer/?_app_id=central_doc_viewer&amp;_dd2=%26f%3Dsld%26c%3Dtrue%26os%3D73141%26oe%3D73147&amp;_doc_docfn=U2FsdGVkX1+HrOy1lSPq7GREI2ZMCIEHcYuhsRJs2HX4MJ41CwTBQT0Cb7swwdDUzgQBeEpFfgrb8ruXYW/ZFQ==&amp;center_on_screen=true&amp;float_window=true&amp;height=800&amp;positioning_strategy=center_on_screen&amp;width=950" xr:uid="{48EB33B0-AC9D-4240-A44F-F1AF6AD02C2C}"/>
    <hyperlink ref="U84" r:id="rId148" display="https://my.apps.factset.com/viewer/?_app_id=central_doc_viewer&amp;_dd2=%26f%3Dsld%26c%3Dtrue%26os%3D112751%26oe%3D112757&amp;_doc_docfn=U2FsdGVkX1/Lj6RNv+QdaRWyOrBQNoz5cMknFP88RXGSTd9EdmQu1ZFGxVw3Z38Vm4LVcdObPlMiPzPMUfE8mYP0Q/gLPytCYReE5a3akOI=&amp;center_on_screen=true&amp;float_window=true&amp;height=800&amp;positioning_strategy=center_on_screen&amp;width=950" xr:uid="{F086AE66-64B5-49C9-B65D-19C3EC01E31F}"/>
    <hyperlink ref="T84" r:id="rId149" display="https://my.apps.factset.com/viewer/?_app_id=central_doc_viewer&amp;_dd2=%26f%3Dsld%26c%3Dtrue%26os%3D113850%26oe%3D113856&amp;_doc_docfn=U2FsdGVkX19iFiDntnRqDr3QviNeLd/Ixc0wzu5aL/qN/OLkqPjm0r+Hgo0k04AbwkcdtIZiPsQBPmCku/1eW1rvn0rsiOt5JqOoFTkbXhY=&amp;center_on_screen=true&amp;float_window=true&amp;height=800&amp;positioning_strategy=center_on_screen&amp;width=950" xr:uid="{1A80E6FF-00C8-4F93-A055-BEF4B5ED65F5}"/>
    <hyperlink ref="S84" r:id="rId150" display="https://my.apps.factset.com/viewer/?_app_id=central_doc_viewer&amp;_dd2=%26f%3Dsld%26c%3Dtrue%26os%3D107758%26oe%3D107762&amp;_doc_docfn=U2FsdGVkX1/xAHtVZn5uYJTyHIoslTBqNFYROikiHX/5nhc4XbWCXOcgtEtZ7OUHpWUrKilqzht2yN0S7pr3Bh0GZQ89jJaZhVS9gaJemuk=&amp;center_on_screen=true&amp;float_window=true&amp;height=800&amp;positioning_strategy=center_on_screen&amp;width=950" xr:uid="{BAB7D824-BBB5-4367-AF6D-44C9C1D7568F}"/>
    <hyperlink ref="Q84" r:id="rId151" display="https://my.apps.factset.com/viewer/?_app_id=central_doc_viewer&amp;_dd2=%26f%3Dsld%26c%3Dtrue%26os%3D73727%26oe%3D73733&amp;_doc_docfn=U2FsdGVkX18wEYdrVmF1CEBJbVBnT04k5+vBrRQJmY3u/x7TF9BpqU7FnyfhPoN31DOMBsPM5nkhHo9TZxtx/A==&amp;center_on_screen=true&amp;float_window=true&amp;height=800&amp;positioning_strategy=center_on_screen&amp;width=950" xr:uid="{6784F1E0-DD7B-4FEA-9785-6DEC04CED03F}"/>
    <hyperlink ref="P84" r:id="rId152" display="https://my.apps.factset.com/viewer/?_app_id=central_doc_viewer&amp;_dd2=%26f%3Dsld%26c%3Dtrue%26os%3D112956%26oe%3D112962&amp;_doc_docfn=U2FsdGVkX19e8MKZGpaRe6X8nT9CdWLqGpstOj52Xzco2IDwMnbAwXW3JEwFRDV0LOu1PVCSKGyQctZCB4zCKvFNMpArAPOah8NsMPDyLMs=&amp;center_on_screen=true&amp;float_window=true&amp;height=800&amp;positioning_strategy=center_on_screen&amp;width=950" xr:uid="{A4C51695-11FC-4B27-BF7C-722DD02CEA83}"/>
    <hyperlink ref="O84" r:id="rId153" display="https://my.apps.factset.com/viewer/?_app_id=central_doc_viewer&amp;_dd2=%26f%3Dsld%26c%3Dtrue%26os%3D112922%26oe%3D112928&amp;_doc_docfn=U2FsdGVkX1+MWZGggHiQwjep0ZApDI1YpgRa6NUkVyxQpBZ4odwyV936rREtM9PcjOwxU0DjO7IzGEHXNpI3gT0YvctzzYuhBMwyHxNzGHM=&amp;center_on_screen=true&amp;float_window=true&amp;height=800&amp;positioning_strategy=center_on_screen&amp;width=950" xr:uid="{7ED0FBDB-C067-4F71-B9EF-FF092A608650}"/>
    <hyperlink ref="N84" r:id="rId154" display="https://my.apps.factset.com/viewer/?_app_id=central_doc_viewer&amp;_dd2=%26f%3Dsld%26c%3Dtrue%26os%3D107748%26oe%3D107752&amp;_doc_docfn=U2FsdGVkX18/v2e/o36zyoEkggtrcTEOAql6JaOF1i7sA0qc1gPHVTyL1g0sxTxiOiPKImSgWz0Ztryzj1Lozi5CRVSwe8Vh3oweMCpg/7E=&amp;center_on_screen=true&amp;float_window=true&amp;height=800&amp;positioning_strategy=center_on_screen&amp;width=950" xr:uid="{E4FA2BC8-4B9A-46DA-8141-8CDC1CDC5A16}"/>
    <hyperlink ref="L84" r:id="rId155" display="https://my.apps.factset.com/viewer/?_app_id=central_doc_viewer&amp;_dd2=%26f%3Dsld%26c%3Dtrue%26os%3D63070%26oe%3D63076&amp;_doc_docfn=U2FsdGVkX1/EP6V8blbzxNek7JEC5ublVYTRH4eWd3h3o9lhd+ZlbAfnyx4G+uQq2OZir66ycTOBEHkgHx0foA==&amp;center_on_screen=true&amp;float_window=true&amp;height=800&amp;positioning_strategy=center_on_screen&amp;width=950" xr:uid="{F2CA3B26-7B70-4B8A-903F-188D47F20A91}"/>
    <hyperlink ref="K84" r:id="rId156" display="https://my.apps.factset.com/viewer/?_app_id=central_doc_viewer&amp;_dd2=%26f%3Dsld%26c%3Dtrue%26os%3D116424%26oe%3D116430&amp;_doc_docfn=U2FsdGVkX19RBCgLlBK8MOrxQfcHezuqYZSrTHTHGpO78z9AiZHsrE9vwGUna8OB1ZWDBwMlmOh9Du0dfIw+1zC/wLyNATP97RTO5oK9h6I=&amp;center_on_screen=true&amp;float_window=true&amp;height=800&amp;positioning_strategy=center_on_screen&amp;width=950" xr:uid="{9C52A590-A2BC-486E-8298-5A631780D568}"/>
    <hyperlink ref="J84" r:id="rId157" display="https://my.apps.factset.com/viewer/?_app_id=central_doc_viewer&amp;_dd2=%26f%3Dsld%26c%3Dtrue%26os%3D115612%26oe%3D115618&amp;_doc_docfn=U2FsdGVkX1/uUdAnTeXh1EgHIT5MCigA2BbvNsckcZw1FFeo4MAD6OrOGrne5ZnvsnrAwfV7ep3AUACgACNZB14vJvIBzlq2kHLHXOjJUJ4=&amp;center_on_screen=true&amp;float_window=true&amp;height=800&amp;positioning_strategy=center_on_screen&amp;width=950" xr:uid="{6B8E0B6E-6D07-49BE-89CF-135F54AF2BAF}"/>
    <hyperlink ref="I84" r:id="rId158" display="https://my.apps.factset.com/viewer/?_app_id=central_doc_viewer&amp;_dd2=%26f%3Dsld%26c%3Dtrue%26os%3D110458%26oe%3D110464&amp;_doc_docfn=U2FsdGVkX185aihTpFCzFF0OKnaLtvoAYklZOwPonSHbv+rRwYouR6wIB3ljlpOukv9drRPnf/cZ3UAHhjpRkzS4TbAgeFdOPOZKDbRpwIQ=&amp;center_on_screen=true&amp;float_window=true&amp;height=800&amp;positioning_strategy=center_on_screen&amp;width=950" xr:uid="{8C31BAD1-4C4D-4C3E-A5A1-4331369EA121}"/>
    <hyperlink ref="Y87" r:id="rId159" display="https://my.apps.factset.com/viewer/?_app_id=central_doc_viewer&amp;_dd2=%26f%3Dsld%26c%3Dtrue%26os%3D116033%26oe%3D116043&amp;_doc_docfn=U2FsdGVkX1/g38VrTeJjXTwtZZrovsiWMJdsrLp1MhuX9lbw1/OxI5nZ2KgozNPZWK2hhnQMxblqgy6uXJ9KLjFZAlVQp+Y2SyVxWpeqPbo=&amp;center_on_screen=true&amp;float_window=true&amp;height=800&amp;positioning_strategy=center_on_screen&amp;width=950" xr:uid="{EED2E51E-B45C-4D51-A9C0-5F1CB3335C17}"/>
    <hyperlink ref="X87" r:id="rId160" display="https://my.apps.factset.com/viewer/?_app_id=central_doc_viewer&amp;_dd2=%26f%3Dsld%26c%3Dtrue%26os%3D108937%26oe%3D108947&amp;_doc_docfn=U2FsdGVkX19OLvicn9vRUit30uk8o3ucHbGXrYu4QJjaDKFZ4jv8GyYjufNSZRXCLdo6W7xc54jxneLxv7xLp+BQ3bF1WXfQc0XWwn+EeRE=&amp;center_on_screen=true&amp;float_window=true&amp;height=800&amp;positioning_strategy=center_on_screen&amp;width=950" xr:uid="{ADE5BCB5-A064-400B-BCDB-242617F7845A}"/>
    <hyperlink ref="V87" r:id="rId161" display="https://my.apps.factset.com/viewer/?_app_id=central_doc_viewer&amp;_dd2=%26f%3Dsld%26c%3Dtrue%26os%3D80532%26oe%3D80542&amp;_doc_docfn=U2FsdGVkX1/AaPAuXycgTJ4JPnzyQqozcvW0moQj1CGh7XZ8DWHXqUPmUOQR4aiKhi4qEBwCRsKffgsS6j1Mpg==&amp;center_on_screen=true&amp;float_window=true&amp;height=800&amp;positioning_strategy=center_on_screen&amp;width=950" xr:uid="{38102D71-C8A2-4A5A-850A-312F1195071D}"/>
    <hyperlink ref="U87" r:id="rId162" display="https://my.apps.factset.com/viewer/?_app_id=central_doc_viewer&amp;_dd2=%26f%3Dsld%26c%3Dtrue%26os%3D115139%26oe%3D115149&amp;_doc_docfn=U2FsdGVkX18LRzdKrDOmtvS2Awibzo1GjtWikQRg+09ExuCzsUilkXSP1/32vE65yd6nuY79gCGp0LaZxx8ot1oGBE69txF2IeCNPzmzqEE=&amp;center_on_screen=true&amp;float_window=true&amp;height=800&amp;positioning_strategy=center_on_screen&amp;width=950" xr:uid="{BAC0BE35-A4D4-4079-A38C-1CB1C8AF7F1E}"/>
    <hyperlink ref="T87" r:id="rId163" display="https://my.apps.factset.com/viewer/?_app_id=central_doc_viewer&amp;_dd2=%26f%3Dsld%26c%3Dtrue%26os%3D116265%26oe%3D116275&amp;_doc_docfn=U2FsdGVkX18lao4K3xXlwi/URe4AMhKyZMDPQL6RY8MF17vAOLuCbq9NOOkZPHmCU3vKNBPiTjOXZ4i7f/4MG6uO3uUHmef3I2jjsXglst8=&amp;center_on_screen=true&amp;float_window=true&amp;height=800&amp;positioning_strategy=center_on_screen&amp;width=950" xr:uid="{5A3DD92E-2852-4C31-8DA1-7136AEE3183E}"/>
    <hyperlink ref="S87" r:id="rId164" display="https://my.apps.factset.com/viewer/?_app_id=central_doc_viewer&amp;_dd2=%26f%3Dsld%26c%3Dtrue%26os%3D109169%26oe%3D109179&amp;_doc_docfn=U2FsdGVkX1+1wYhwHLZCI6QkoP5XICbJfkyvCa66ZTnyOAPv5I2GhEI7uE8QEfk33d/HXwGSzxbUP47VvUQQeoeNfSSW5WKZBST0E5q2L/0=&amp;center_on_screen=true&amp;float_window=true&amp;height=800&amp;positioning_strategy=center_on_screen&amp;width=950" xr:uid="{D5F79D57-57AF-417F-AC10-3179B8D8BE60}"/>
    <hyperlink ref="Q87" r:id="rId165" display="https://my.apps.factset.com/viewer/?_app_id=central_doc_viewer&amp;_dd2=%26f%3Dsld%26c%3Dtrue%26os%3D81124%26oe%3D81134&amp;_doc_docfn=U2FsdGVkX1+x+J5Ikt3JXBbfmgQb85TkZ6kIISc4NRFJIBwlen9XqYm/Z/4Bn0QMxG7ZSLEh+USQpaXYNdrGEg==&amp;center_on_screen=true&amp;float_window=true&amp;height=800&amp;positioning_strategy=center_on_screen&amp;width=950" xr:uid="{E0846B92-4482-47ED-AF17-050354398CE8}"/>
    <hyperlink ref="P87" r:id="rId166" display="https://my.apps.factset.com/viewer/?_app_id=central_doc_viewer&amp;_dd2=%26f%3Dsld%26c%3Dtrue%26os%3D115371%26oe%3D115381&amp;_doc_docfn=U2FsdGVkX18UiAFm+ZtRq/qYiGop6go90X9WMpvf+cim6ksp7YMdyJraoCtVkdVzochTRCIfxfa4jpubzW4bVdMHdjO+s0ohVlXY+EKmFn0=&amp;center_on_screen=true&amp;float_window=true&amp;height=800&amp;positioning_strategy=center_on_screen&amp;width=950" xr:uid="{EFD9081C-E9FF-4A96-BD07-A71AB141BFCE}"/>
    <hyperlink ref="O87" r:id="rId167" display="https://my.apps.factset.com/viewer/?_app_id=central_doc_viewer&amp;_dd2=%26f%3Dsld%26c%3Dtrue%26os%3D115337%26oe%3D115347&amp;_doc_docfn=U2FsdGVkX18YW3Yp7zpfAI41LSt1QlhO+OBbLTIr4D7FMx5XLnCB/WP1YYItXxxkbsSrU/6stheNRw1OHprMbS1AZFWprbwxfmEMRsg+k50=&amp;center_on_screen=true&amp;float_window=true&amp;height=800&amp;positioning_strategy=center_on_screen&amp;width=950" xr:uid="{D53850CD-A83B-454B-9DD3-4DDFE5190820}"/>
    <hyperlink ref="N87" r:id="rId168" display="https://my.apps.factset.com/viewer/?_app_id=central_doc_viewer&amp;_dd2=%26f%3Dsld%26c%3Dtrue%26os%3D109159%26oe%3D109169&amp;_doc_docfn=U2FsdGVkX1+FRa7nwnH+3XekUpZGdbmli0ldMa1qKKf5TSO5vqvgpgdE9r6L+oHbd0CyJBrYM0JJ+u2N75DmOtJKqZp4OWurJ5JDF8LW4j0=&amp;center_on_screen=true&amp;float_window=true&amp;height=800&amp;positioning_strategy=center_on_screen&amp;width=950" xr:uid="{BE0EB694-9FB4-48F6-AA84-F26800FC765D}"/>
    <hyperlink ref="L87" r:id="rId169" display="https://my.apps.factset.com/viewer/?_app_id=central_doc_viewer&amp;_dd2=%26f%3Dsld%26c%3Dtrue%26os%3D68942%26oe%3D68952&amp;_doc_docfn=U2FsdGVkX1+JTqgws6dsL17yL7+NlrRUPKxSWO82I0nHmyAX8attAxOEuR9kjEl1FKxio7D3aBnfPwpgkm4Acg==&amp;center_on_screen=true&amp;float_window=true&amp;height=800&amp;positioning_strategy=center_on_screen&amp;width=950" xr:uid="{309AC664-91F0-4258-AEFA-73C47201AB24}"/>
    <hyperlink ref="K87" r:id="rId170" display="https://my.apps.factset.com/viewer/?_app_id=central_doc_viewer&amp;_dd2=%26f%3Dsld%26c%3Dtrue%26os%3D118839%26oe%3D118849&amp;_doc_docfn=U2FsdGVkX1/tUKEcs18iJH02iYabaUKzSZ8sE4c6ToOXnOMqAYboPXQLLpplnjUFpmpLX0xWzOzrHxDfBW7yMdWdUQydwDWfQTl4uR/6PIs=&amp;center_on_screen=true&amp;float_window=true&amp;height=800&amp;positioning_strategy=center_on_screen&amp;width=950" xr:uid="{C7019D3A-35DB-4520-8A84-A00ED69F2D7D}"/>
    <hyperlink ref="J87" r:id="rId171" display="https://my.apps.factset.com/viewer/?_app_id=central_doc_viewer&amp;_dd2=%26f%3Dsld%26c%3Dtrue%26os%3D118027%26oe%3D118037&amp;_doc_docfn=U2FsdGVkX1+EXNsGxn+L3Flr65ylxZ7pXRPIdhyGARv5jSGuFeveXswXIPgCGWCyUyMFzywWDg68RmHMveO0iAT+Fsj6T/gd2Zucfdlb+W4=&amp;center_on_screen=true&amp;float_window=true&amp;height=800&amp;positioning_strategy=center_on_screen&amp;width=950" xr:uid="{51CDC3EB-EA8A-4577-899C-4862811A7752}"/>
    <hyperlink ref="I87" r:id="rId172" display="https://my.apps.factset.com/viewer/?_app_id=central_doc_viewer&amp;_dd2=%26f%3Dsld%26c%3Dtrue%26os%3D111869%26oe%3D111879&amp;_doc_docfn=U2FsdGVkX185DLtx1rz6m/KBcHc4lUM+v3hA7sFMyXkBc67dLyyliqtqFhniuMKaWmMPF3TFm3gYkFAgspHkSryv1ii9Clm/qtOWxSyHqfo=&amp;center_on_screen=true&amp;float_window=true&amp;height=800&amp;positioning_strategy=center_on_screen&amp;width=950" xr:uid="{7EEB1130-3877-449A-A37D-44454B43127E}"/>
    <hyperlink ref="W3" r:id="rId173" display="https://my.apps.factset.com/viewer/?_app_id=central_doc_viewer&amp;_dd2=%26f%3Dsld%26c%3Dtrue%26os%3D120462%26oe%3D120473&amp;_doc_docfn=U2FsdGVkX180pL8Yzh4X0GudS+kA29qiFA6NqpAEkI06fnVlB9Dt7I8yEcKXAI+OPmQujkx1b39gQ8IBWIdXy+IY05B2HDyecmHG2lBrQUo=&amp;center_on_screen=true&amp;float_window=true&amp;height=800&amp;positioning_strategy=center_on_screen&amp;width=950" xr:uid="{CF85AB0D-DF4E-4D20-8B16-8745D8406595}"/>
    <hyperlink ref="W16" r:id="rId174" display="https://my.apps.factset.com/viewer/?_app_id=central_doc_viewer&amp;_dd2=%26f%3Dsld%26c%3Dtrue%26os%3D121333%26oe%3D121342&amp;_doc_docfn=U2FsdGVkX1+tfk6zq4crBfcz927pQULAJ07F3PS1f1JB/QyQ3UVn66PkI3yqo4WDl0JEm1AUnyS0UXtiTRS3GxhxRWXT4jck2GA/CgU2Mxs=&amp;center_on_screen=true&amp;float_window=true&amp;height=800&amp;positioning_strategy=center_on_screen&amp;width=950" xr:uid="{EDAAF799-9AEF-4C26-AA6F-D93B4EA48B90}"/>
    <hyperlink ref="W20" r:id="rId175" display="https://my.apps.factset.com/viewer/?_app_id=central_doc_viewer&amp;_dd2=%26f%3Dsld%26c%3Dtrue%26os%3D122155%26oe%3D122162&amp;_doc_docfn=U2FsdGVkX18iSCHUmsJx+HiBK7CLHzTEPU5P1tYQwtW6dls7SSrwyKTc+SA+cYuD4KFkvUm1RDbG30+C8/iHDZKpAHFNT0UGoq5/2XF8kDw=&amp;center_on_screen=true&amp;float_window=true&amp;height=800&amp;positioning_strategy=center_on_screen&amp;width=950" xr:uid="{57A532F0-B10A-437F-8391-7E21B983A730}"/>
    <hyperlink ref="W39" r:id="rId176" display="https://my.apps.factset.com/viewer/?_app_id=central_doc_viewer&amp;_dd2=%26f%3Dsld%26c%3Dtrue%26os%3D122907%26oe%3D122914&amp;_doc_docfn=U2FsdGVkX18sVcGd5H7PpCCOmkv9tICFTWYLjLJoq6QA3m4L3oJCnGmb70X1tIxFl20vBubQIw3rvb9OkAH823Oxogak4TeDkzeyjAZ6mEg=&amp;center_on_screen=true&amp;float_window=true&amp;height=800&amp;positioning_strategy=center_on_screen&amp;width=950" xr:uid="{21BA0114-1CD1-4FF1-A862-38955B8254D7}"/>
    <hyperlink ref="W50" r:id="rId177" display="https://my.apps.factset.com/viewer/?_app_id=central_doc_viewer&amp;_dd2=%26f%3Dsld%26c%3Dtrue%26os%3D123627%26oe%3D123636&amp;_doc_docfn=U2FsdGVkX19vQImABaABVzYz8Y/KRptx7xrJ78rE3u/JjLWUu2JKzZ+RYC2MOBx0zgK7aD6C/PLYQwesfl3rkatSMs7ZpaFvzV/M3XTwZRc=&amp;center_on_screen=true&amp;float_window=true&amp;height=800&amp;positioning_strategy=center_on_screen&amp;width=950" xr:uid="{7A8C79EE-6673-4116-BB2F-9E5467FA56EB}"/>
    <hyperlink ref="W63" r:id="rId178" display="https://my.apps.factset.com/viewer/?_app_id=central_doc_viewer&amp;_dd2=%26f%3Dsld%26c%3Dtrue%26os%3D124336%26oe%3D124344&amp;_doc_docfn=U2FsdGVkX18Hf2+f5MNC4CJycsnwyPYsbPbwIPuBdoCLXkFmSjJpo394i+STZFo6rxUwITnMM8CYBEqih06vd4fw0UglIXR+oj6N/GTsxSg=&amp;center_on_screen=true&amp;float_window=true&amp;height=800&amp;positioning_strategy=center_on_screen&amp;width=950" xr:uid="{0EA8EC02-14E0-44C0-8CEE-655360944A51}"/>
    <hyperlink ref="W67" r:id="rId179" display="https://my.apps.factset.com/viewer/?_app_id=central_doc_viewer&amp;_dd2=%26f%3Dsld%26c%3Dtrue%26os%3D125062%26oe%3D125063&amp;_doc_docfn=U2FsdGVkX19NxLn8npI16yLqPYwSazkyl2JuvNBdN1gvGTohQb29fEl+mC7cBkd64fuqxxxyH+rHNc0sLZ9MMZVO0ZnmbuSIadzpRtunI/k=&amp;center_on_screen=true&amp;float_window=true&amp;height=800&amp;positioning_strategy=center_on_screen&amp;width=950" xr:uid="{F60A38CE-45D3-4C44-91DA-CDAEFD10C639}"/>
    <hyperlink ref="W54" r:id="rId180" display="https://my.apps.factset.com/viewer/?_app_id=central_doc_viewer&amp;_dd2=%26f%3Dsld%26c%3Dtrue%26os%3D125767%26oe%3D125773&amp;_doc_docfn=U2FsdGVkX1+Jaq45i7ZIdZ/I35B8oyI/qulS+5G/vajUrLjkrvBA2JiQuKnKeWB7hl/ymC9JM7qgBLW3WTaR2T1k/eRokTHJTzfJQqxZll4=&amp;center_on_screen=true&amp;float_window=true&amp;height=800&amp;positioning_strategy=center_on_screen&amp;width=950" xr:uid="{D8763292-08E8-4B10-9674-920A42698CFA}"/>
    <hyperlink ref="W69" r:id="rId181" display="https://my.apps.factset.com/viewer/?_app_id=central_doc_viewer&amp;_dd2=%26f%3Dsld%26c%3Dtrue%26os%3D126553%26oe%3D126560&amp;_doc_docfn=U2FsdGVkX19yiv5oXDrc7w1aH4qDoWnlMKRDzq5zF/9jj2ELv2vmio0RxGvFqM/DZ3q09p4jt3guVFQ+R+NDT7B4VSem9xHLUcawER2sRnk=&amp;center_on_screen=true&amp;float_window=true&amp;height=800&amp;positioning_strategy=center_on_screen&amp;width=950" xr:uid="{812662B2-F21D-4EC9-A59A-E7CD2616711F}"/>
    <hyperlink ref="W72" r:id="rId182" display="https://my.apps.factset.com/viewer/?_app_id=central_doc_viewer&amp;_dd2=%26f%3Dsld%26c%3Dtrue%26os%3D127406%26oe%3D127412&amp;_doc_docfn=U2FsdGVkX1/q+zcojqy6kfMSYua5KwGNiaJocgb1DuXB3IzWrOzpOWw7fqpPoZAtVMYTdGmJcawzlu6gJcdZQWZX2awyLrPqU9aNfOncRmo=&amp;center_on_screen=true&amp;float_window=true&amp;height=800&amp;positioning_strategy=center_on_screen&amp;width=950" xr:uid="{BEA6EE7B-8AB3-4CB4-B42D-822FD8BEC492}"/>
    <hyperlink ref="W84" r:id="rId183" display="https://my.apps.factset.com/viewer/?_app_id=central_doc_viewer&amp;_dd2=%26f%3Dsld%26c%3Dtrue%26os%3D129910%26oe%3D129916&amp;_doc_docfn=U2FsdGVkX1/HLwzh3p6RCo/3WtbJwO9W6LHr7rXO104QmWiQhKWzucJ8Kv8FyXfNNuDsVgmVRfo0XQgapxrO+I0SwDMWyCL7ntMfM4j/uYw=&amp;center_on_screen=true&amp;float_window=true&amp;height=800&amp;positioning_strategy=center_on_screen&amp;width=950" xr:uid="{1C61C4C4-1153-455B-AC54-536C82FD9592}"/>
    <hyperlink ref="W87" r:id="rId184" display="https://my.apps.factset.com/viewer/?_app_id=central_doc_viewer&amp;_dd2=%26f%3Dsld%26c%3Dtrue%26os%3D131796%26oe%3D131806&amp;_doc_docfn=U2FsdGVkX1/Tl3TrwUd+6PBOuqsl9tYYZTWl8/5NJZyx9Fr+9T3pFiEntEBYfXS1DZYsXLtrUnWfMlw20fLS7AUE8pnwzusbvZvkOEifNB0=&amp;center_on_screen=true&amp;float_window=true&amp;height=800&amp;positioning_strategy=center_on_screen&amp;width=950" xr:uid="{A886B4E7-24F8-4DAA-9A23-09AAD03A5A61}"/>
    <hyperlink ref="R3" r:id="rId185" display="https://my.apps.factset.com/viewer/?_app_id=central_doc_viewer&amp;_dd2=%26f%3Dsld%26c%3Dtrue%26os%3D120698%26oe%3D120709&amp;_doc_docfn=U2FsdGVkX1+H8thD30yUW9HMPnLL+Ix4QZVtE+OnSVNUs1uyPYDcfk0ymqAnJ7Rp20D7UeaLNES2XQ1tqUTh7OpbNmHIJ+EEVtDpgXhe38o=&amp;center_on_screen=true&amp;float_window=true&amp;height=800&amp;positioning_strategy=center_on_screen&amp;width=950" xr:uid="{B92E008D-4C67-4DB2-8705-F871CCCC6575}"/>
    <hyperlink ref="R16" r:id="rId186" display="https://my.apps.factset.com/viewer/?_app_id=central_doc_viewer&amp;_dd2=%26f%3Dsld%26c%3Dtrue%26os%3D121582%26oe%3D121591&amp;_doc_docfn=U2FsdGVkX1+QkoWVWm3gF7sUeIfo/IAwvdZuLEcOmUPRpj25Q060nvCNxF/82IdVyFRVTw16jBO0sf5xvFm1uXZ7j4Tpp8kxNg2FomYePsk=&amp;center_on_screen=true&amp;float_window=true&amp;height=800&amp;positioning_strategy=center_on_screen&amp;width=950" xr:uid="{10B20655-769B-4877-B5B6-97B9CA5976EA}"/>
    <hyperlink ref="R20" r:id="rId187" display="https://my.apps.factset.com/viewer/?_app_id=central_doc_viewer&amp;_dd2=%26f%3Dsld%26c%3Dtrue%26os%3D122366%26oe%3D122373&amp;_doc_docfn=U2FsdGVkX1/BISddtIh262Dy1gEN3J9QlI1iyEMXboGOApGPq37QFziPt3DmIlcSVWQjLXBG1kT37Zw46AZNBnMXgMCV5g4FYcKmRElXWhw=&amp;center_on_screen=true&amp;float_window=true&amp;height=800&amp;positioning_strategy=center_on_screen&amp;width=950" xr:uid="{3BE991E4-F31E-4A1B-93F8-939A67A052A8}"/>
    <hyperlink ref="R39" r:id="rId188" display="https://my.apps.factset.com/viewer/?_app_id=central_doc_viewer&amp;_dd2=%26f%3Dsld%26c%3Dtrue%26os%3D123123%26oe%3D123130&amp;_doc_docfn=U2FsdGVkX18Q77QfrcFrGmn5zcrGoQmg7b7+Rz30Q16b43XkxGLE7JXx+tXysOz7Q9PB4e1i5PCuOyxwaPfbaZcdeVy04v/KwRhNtUynKI4=&amp;center_on_screen=true&amp;float_window=true&amp;height=800&amp;positioning_strategy=center_on_screen&amp;width=950" xr:uid="{19231409-7925-402E-BDFC-DE5F91F84E38}"/>
    <hyperlink ref="R50" r:id="rId189" display="https://my.apps.factset.com/viewer/?_app_id=central_doc_viewer&amp;_dd2=%26f%3Dsld%26c%3Dtrue%26os%3D123826%26oe%3D123835&amp;_doc_docfn=U2FsdGVkX18/koOhv/V/34NB8Euc6qLr1EVcdkgEVuSmXD2X4sNJ28eXu8jqthkBMHAH07e9njfu3TbGPCG/nRRcm/hyGWAWs8PTX7zKqEY=&amp;center_on_screen=true&amp;float_window=true&amp;height=800&amp;positioning_strategy=center_on_screen&amp;width=950" xr:uid="{EE92243E-BB6B-46A7-9AC1-145A6DB9FFC9}"/>
    <hyperlink ref="R63" r:id="rId190" display="https://my.apps.factset.com/viewer/?_app_id=central_doc_viewer&amp;_dd2=%26f%3Dsld%26c%3Dtrue%26os%3D124540%26oe%3D124548&amp;_doc_docfn=U2FsdGVkX1/1FHLy16J828hOl3mcjo4VXW72MmBHJ3HemCd6f3dt8pm3f16h1d+Dc6oguD39WqceNmR2P+VM4j9nYni9ugGTvVrk0m5ZnHs=&amp;center_on_screen=true&amp;float_window=true&amp;height=800&amp;positioning_strategy=center_on_screen&amp;width=950" xr:uid="{566C48B3-13EB-4D8B-B5B3-8FEC795B9257}"/>
    <hyperlink ref="R67" r:id="rId191" display="https://my.apps.factset.com/viewer/?_app_id=central_doc_viewer&amp;_dd2=%26f%3Dsld%26c%3Dtrue%26os%3D125261%26oe%3D125262&amp;_doc_docfn=U2FsdGVkX18RKAzHuXNtnB80y8igCEk9CbEbU1wZlklnao9X27W/NW8ae75GhBlc6jfE9MjS2QBvU/asbjC3oHhD9SpzJz5nWJHID8e/UNY=&amp;center_on_screen=true&amp;float_window=true&amp;height=800&amp;positioning_strategy=center_on_screen&amp;width=950" xr:uid="{E1D46FE6-6528-4EC7-ADDD-D3FD8D483E91}"/>
    <hyperlink ref="R54" r:id="rId192" display="https://my.apps.factset.com/viewer/?_app_id=central_doc_viewer&amp;_dd2=%26f%3Dsld%26c%3Dtrue%26os%3D125970%26oe%3D125976&amp;_doc_docfn=U2FsdGVkX18MbtxSRP6H39a2W4tzjGGPpKuf33TMypATdp3giM/2+Nn+zH2GfVUcWhSl4Qmqgtf+OrFlIQUcjgIFYO1rGWFd2UwQR1UtKv8=&amp;center_on_screen=true&amp;float_window=true&amp;height=800&amp;positioning_strategy=center_on_screen&amp;width=950" xr:uid="{C347FCFC-9308-45DF-9ACC-9E6D596330C3}"/>
    <hyperlink ref="R69" r:id="rId193" display="https://my.apps.factset.com/viewer/?_app_id=central_doc_viewer&amp;_dd2=%26f%3Dsld%26c%3Dtrue%26os%3D126824%26oe%3D126831&amp;_doc_docfn=U2FsdGVkX180Ojhj0DMMnFv4LSnu99xYXz2NFAUJbT1GXjGg3j197+8cm49HafY7uH3XoDOVLGyW4QgG+Wh2+bP+gMX2DqxWAVlKtGhOLTs=&amp;center_on_screen=true&amp;float_window=true&amp;height=800&amp;positioning_strategy=center_on_screen&amp;width=950" xr:uid="{17D05E7C-CC08-4D3D-AD40-0FF2083AD77D}"/>
    <hyperlink ref="R72" r:id="rId194" display="https://my.apps.factset.com/viewer/?_app_id=central_doc_viewer&amp;_dd2=%26f%3Dsld%26c%3Dtrue%26os%3D127607%26oe%3D127613&amp;_doc_docfn=U2FsdGVkX193TO8A6ikzJA/gMbYS7mMQxkQg7AW1R+C0mo5JANNkamNuYb+GNOsmTR2ExMnhJlfODsSkaOw694KMPe+WrC0frcK86F4gcJ0=&amp;center_on_screen=true&amp;float_window=true&amp;height=800&amp;positioning_strategy=center_on_screen&amp;width=950" xr:uid="{F313D49C-52C7-49CD-84A1-D08B016B8665}"/>
    <hyperlink ref="R84" r:id="rId195" display="https://my.apps.factset.com/viewer/?_app_id=central_doc_viewer&amp;_dd2=%26f%3Dsld%26c%3Dtrue%26os%3D130115%26oe%3D130121&amp;_doc_docfn=U2FsdGVkX187GNOJr8yGyG3Nc1HaOS06l016hBlVH5tT1MBXN57trlaTm1uIPkwEH1rl7k6hEbl6ZD7EfXRlp0OzuvyP0FAhu+JZlIBwt98=&amp;center_on_screen=true&amp;float_window=true&amp;height=800&amp;positioning_strategy=center_on_screen&amp;width=950" xr:uid="{CA5CF418-FB72-48B6-BAB0-1B116B1F61FE}"/>
    <hyperlink ref="R87" r:id="rId196" display="https://my.apps.factset.com/viewer/?_app_id=central_doc_viewer&amp;_dd2=%26f%3Dsld%26c%3Dtrue%26os%3D132028%26oe%3D132038&amp;_doc_docfn=U2FsdGVkX18sEkToIcLU9yWSSjZFxaB185GLkYSuaOmEozDIf0vyyWKgVAI95FljVrSsO/eiIT95txlq48VdZEoaew2t3zz9wx8KYbAtGNA=&amp;center_on_screen=true&amp;float_window=true&amp;height=800&amp;positioning_strategy=center_on_screen&amp;width=950" xr:uid="{E8ADB485-A454-484A-A50F-40EFE23DAD76}"/>
    <hyperlink ref="M3" r:id="rId197" display="https://my.apps.factset.com/viewer/?_app_id=central_doc_viewer&amp;_dd2=%26f%3Dsld%26c%3Dtrue%26os%3D120934%26oe%3D120945&amp;_doc_docfn=U2FsdGVkX1+SSFy6WJEZCghJoeF0CY3Xy21FNQlcq6cRhKaaY9+1M3Gg0m6nA/fjNJFiPfI4EpTQ2jgfP33DzeO1uwyBzk/Cg3UF6k2fvUI=&amp;center_on_screen=true&amp;float_window=true&amp;height=800&amp;positioning_strategy=center_on_screen&amp;width=950" xr:uid="{3094F6E4-32F9-4DC5-B16C-604C3C96F6F4}"/>
    <hyperlink ref="M16" r:id="rId198" display="https://my.apps.factset.com/viewer/?_app_id=central_doc_viewer&amp;_dd2=%26f%3Dsld%26c%3Dtrue%26os%3D121831%26oe%3D121840&amp;_doc_docfn=U2FsdGVkX1+ctoCLg5j3s9wNEk5LpUNWEk+Kdhg35iWNUiJ7BjWH3QPbUzK80ALczwYfLfGvuXYoy/efC83ke4EU5rPvKahhqKD33UqgQqY=&amp;center_on_screen=true&amp;float_window=true&amp;height=800&amp;positioning_strategy=center_on_screen&amp;width=950" xr:uid="{0B0A8F81-35DF-4789-A56A-4A6CDE1A37F2}"/>
    <hyperlink ref="M20" r:id="rId199" display="https://my.apps.factset.com/viewer/?_app_id=central_doc_viewer&amp;_dd2=%26f%3Dsld%26c%3Dtrue%26os%3D122577%26oe%3D122584&amp;_doc_docfn=U2FsdGVkX18BIjPwa4okFr4TGrfNSQWHwhumrKt0eQ4plqnRA4HcMKQncye+ZFi/HwVJE6vh9UvOjKxklRc/y+Mv+llapKRTLsuQw7WKXhc=&amp;center_on_screen=true&amp;float_window=true&amp;height=800&amp;positioning_strategy=center_on_screen&amp;width=950" xr:uid="{3E4313F8-A209-4CD4-AF6A-2D01F95C68F7}"/>
    <hyperlink ref="M39" r:id="rId200" display="https://my.apps.factset.com/viewer/?_app_id=central_doc_viewer&amp;_dd2=%26f%3Dsld%26c%3Dtrue%26os%3D123339%26oe%3D123346&amp;_doc_docfn=U2FsdGVkX19XKnVwkJIIYflVdHRgXkYi8ETDVrDdZjN+2dfK9SXpyoq6qEJ6who2bNirFVbdwbN8UYmzKy00J/VA2VtxThHPJehMNpGwemc=&amp;center_on_screen=true&amp;float_window=true&amp;height=800&amp;positioning_strategy=center_on_screen&amp;width=950" xr:uid="{59EB4829-6A1D-43EC-A20D-FD50AE9A4705}"/>
    <hyperlink ref="M50" r:id="rId201" display="https://my.apps.factset.com/viewer/?_app_id=central_doc_viewer&amp;_dd2=%26f%3Dsld%26c%3Dtrue%26os%3D124025%26oe%3D124034&amp;_doc_docfn=U2FsdGVkX1+p339Ar1vnSe+DNdgQEbt6tYyWzNz4OcUGUcerXaHq/ZzVEFkUz+C4b6zGj0WXr6VCQFmHEDVsP1MDZ4yzVrfyMUUS81z2Tlc=&amp;center_on_screen=true&amp;float_window=true&amp;height=800&amp;positioning_strategy=center_on_screen&amp;width=950" xr:uid="{96FA326D-FBD9-4B62-A1D6-3BB0658A22DA}"/>
    <hyperlink ref="M63" r:id="rId202" display="https://my.apps.factset.com/viewer/?_app_id=central_doc_viewer&amp;_dd2=%26f%3Dsld%26c%3Dtrue%26os%3D124744%26oe%3D124752&amp;_doc_docfn=U2FsdGVkX18IZZv7lgD3xu33cnAbQpxjuCk6D6iHLm2UGW0cUbEOA3ttMSDZpitXAYgn5oA8AkT4MVGHANBu6PhNX61bgchwD5H2ueTXyh4=&amp;center_on_screen=true&amp;float_window=true&amp;height=800&amp;positioning_strategy=center_on_screen&amp;width=950" xr:uid="{826F10D0-F2A1-4732-B291-036A8ED4740D}"/>
    <hyperlink ref="M67" r:id="rId203" display="https://my.apps.factset.com/viewer/?_app_id=central_doc_viewer&amp;_dd2=%26f%3Dsld%26c%3Dtrue%26os%3D125464%26oe%3D125468&amp;_doc_docfn=U2FsdGVkX1983yn1tQuAxqfTdr2stReBV6CWrEnxq/OgJ3DZwmMHYWNSvKhi+mvapElLCKsbZj629Q7BIQiNkLsy5PZ4Ord153XFC/soJmI=&amp;center_on_screen=true&amp;float_window=true&amp;height=800&amp;positioning_strategy=center_on_screen&amp;width=950" xr:uid="{54353629-A205-4E4D-8246-DBDF451EC6EF}"/>
    <hyperlink ref="M54" r:id="rId204" display="https://my.apps.factset.com/viewer/?_app_id=central_doc_viewer&amp;_dd2=%26f%3Dsld%26c%3Dtrue%26os%3D126172%26oe%3D126177&amp;_doc_docfn=U2FsdGVkX1+x0YdgfcPy8r9Gcq9vdpiX+ONHDnmwp7oNhts2PMOAUONNrQwi2iwcJ96j79J3yOE1j0lvDSQcyRdgxbNNLzKiaaEujwyE00E=&amp;center_on_screen=true&amp;float_window=true&amp;height=800&amp;positioning_strategy=center_on_screen&amp;width=950" xr:uid="{23F52395-03F1-451D-8435-C167AB448A7C}"/>
    <hyperlink ref="M69" r:id="rId205" display="https://my.apps.factset.com/viewer/?_app_id=central_doc_viewer&amp;_dd2=%26f%3Dsld%26c%3Dtrue%26os%3D127094%26oe%3D127100&amp;_doc_docfn=U2FsdGVkX1+XoDesEq3F6NCqCIW7Wgm5SscdN//YNYQFtxdoOn+TvYKcdBnVmoW4iusJZujRGP5IefRo9IgqgtOckYiOZLBsupj6sqhbWV0=&amp;center_on_screen=true&amp;float_window=true&amp;height=800&amp;positioning_strategy=center_on_screen&amp;width=950" xr:uid="{D8C68211-E545-4E51-806C-72B48F6EFEA4}"/>
    <hyperlink ref="M72" r:id="rId206" display="https://my.apps.factset.com/viewer/?_app_id=central_doc_viewer&amp;_dd2=%26f%3Dsld%26c%3Dtrue%26os%3D127807%26oe%3D127812&amp;_doc_docfn=U2FsdGVkX1+ROEC5pTQjLA8iSG7yC+AzFyj6tFRPonskjh1eYUmF2Ju6VDnXxYLGMhXLF9yO20Mbhh2In0Rj+Dv175//Zef9ZY2wFlb6Q08=&amp;center_on_screen=true&amp;float_window=true&amp;height=800&amp;positioning_strategy=center_on_screen&amp;width=950" xr:uid="{DF6FD936-9C68-4E51-8C39-9A8636553728}"/>
    <hyperlink ref="H3" r:id="rId207" display="https://my.apps.factset.com/viewer/?_app_id=central_doc_viewer&amp;_dd2=%26f%3Dsld%26c%3Dtrue%26os%3D119700%26oe%3D119711&amp;_doc_docfn=U2FsdGVkX18WGyoxXZm8gEdhia+eFf1z/6NKVkftB+PdNIOsJXWIE7b7ih/6ZQ8dK42R6jp3Xl5Tro37tlh36G+77hcPC6Pv8Jdnx/wBJbw=&amp;center_on_screen=true&amp;float_window=true&amp;height=800&amp;positioning_strategy=center_on_screen&amp;width=950" xr:uid="{7355B486-9CD8-4A9B-8234-FF73371472C7}"/>
    <hyperlink ref="G3" r:id="rId208" display="https://my.apps.factset.com/viewer/?_app_id=central_doc_viewer&amp;_dd2=%26f%3Dsld%26c%3Dtrue%26os%3D119686%26oe%3D119697&amp;_doc_docfn=U2FsdGVkX1/tLyGoXMExXK8Xop6dbwZhx3G+r22iDsK0hGKQF9X/FQ6Lgs6ng8WgMxddgvBgdooorzVMAnBERqUr2X2hlFbcDNlF1xwH6tw=&amp;center_on_screen=true&amp;float_window=true&amp;height=800&amp;positioning_strategy=center_on_screen&amp;width=950" xr:uid="{32193943-6D79-477F-AE40-2B0531C78DF3}"/>
    <hyperlink ref="F3" r:id="rId209" display="https://my.apps.factset.com/viewer/?_app_id=central_doc_viewer&amp;_dd2=%26f%3Dsld%26c%3Dtrue%26os%3D169920%26oe%3D169929&amp;_doc_docfn=U2FsdGVkX1+jinQVjqx4ZvMQ3EU/F4hc8wN05q8oSQRaijgL1YDocrnUMaZLVhYGnlNhHsSrR/gHpXnUCnVhJZV9Tzd9Tfvf9pvrmoIFzX0=&amp;center_on_screen=true&amp;float_window=true&amp;height=800&amp;positioning_strategy=center_on_screen&amp;width=950" xr:uid="{BCB914D2-91CD-43B0-B6EC-B0E17D9BE912}"/>
    <hyperlink ref="E3" r:id="rId210" display="https://my.apps.factset.com/viewer/?_app_id=central_doc_viewer&amp;_dd2=%26f%3Dsld%26c%3Dtrue%26os%3D32925%26oe%3D32934&amp;_doc_docfn=U2FsdGVkX1/T3sZsGqhq55o4WxppCIBQY0U7l1zN1FkTYNfP8a/5Xlx/AXzQMCOifCCqy6wG7tNk7D0Kvby3E0yYGlsxBgwtdaf5e0EJUFGFf3mFPuV8w8ZEQrvcvUgm&amp;center_on_screen=true&amp;float_window=true&amp;height=800&amp;positioning_strategy=center_on_screen&amp;width=950" xr:uid="{C6143041-C40A-4D21-888F-17CC215F35FD}"/>
    <hyperlink ref="D3" r:id="rId211" display="https://my.apps.factset.com/viewer/?_app_id=central_doc_viewer&amp;_dd2=%26f%3Dsld%26c%3Dtrue%26os%3D117924%26oe%3D117933&amp;_doc_docfn=U2FsdGVkX19wflQCm3jPEFOOXXd8uQh6RX3Amw/jIb3mfBE8ckAmTRTurOsz28vu8aE/DLNtMlM2/8PUhNMBR55HaCTcizmK1dohh/QCuZE=&amp;center_on_screen=true&amp;float_window=true&amp;height=800&amp;positioning_strategy=center_on_screen&amp;width=950" xr:uid="{EF235EE3-C3FC-4948-B809-F8752FDD6263}"/>
    <hyperlink ref="C3" r:id="rId212" display="https://my.apps.factset.com/viewer/?_app_id=central_doc_viewer&amp;_dd2=%26f%3Dsld%26c%3Dtrue%26os%3D54933%26oe%3D54942&amp;_doc_docfn=U2FsdGVkX19/X8ypPekKAU+eCLKFik8dSuLvmlDJ8ovBbe+5nX3Kt4uQufW/LyQY17NFYYRpuBHkaDRiYoVxZ1wprK7nwVSPNJwIWWy6ygI=&amp;center_on_screen=true&amp;float_window=true&amp;height=800&amp;positioning_strategy=center_on_screen&amp;width=950" xr:uid="{20C6620B-53B7-45DD-88CB-284277013154}"/>
    <hyperlink ref="B3" r:id="rId213" display="https://my.apps.factset.com/viewer/?_app_id=central_doc_viewer&amp;_dd2=%26f%3Dsld%26c%3Dtrue%26os%3D48449%26oe%3D48458&amp;_doc_docfn=U2FsdGVkX19jRayr+0vIGrkvUGODo1cFIDkFXnX2+XgrgijddudC5cTXSRSYNE/MT/OaIz/SXKMg1FpP+r5uSWIK2TqPeAF/dSH000fFRt0=&amp;center_on_screen=true&amp;float_window=true&amp;height=800&amp;positioning_strategy=center_on_screen&amp;width=950" xr:uid="{AB625C08-7A50-49B5-BA0A-E4926CD052CE}"/>
    <hyperlink ref="H16" r:id="rId214" display="https://my.apps.factset.com/viewer/?_app_id=central_doc_viewer&amp;_dd2=%26f%3Dsld%26c%3Dtrue%26os%3D120597%26oe%3D120606&amp;_doc_docfn=U2FsdGVkX18VYoHLE2lAwWpY/+gzXyZcdqRiHQZfAabe5RjfqtXCGcGhskdtdrsiutADXUSW7if0FHloQba7WoahSTZYPlkxVOkbVm8Ftfs=&amp;center_on_screen=true&amp;float_window=true&amp;height=800&amp;positioning_strategy=center_on_screen&amp;width=950" xr:uid="{ACE419E9-D67E-4E04-8F64-485D14A568FD}"/>
    <hyperlink ref="G16" r:id="rId215" display="https://my.apps.factset.com/viewer/?_app_id=central_doc_viewer&amp;_dd2=%26f%3Dsld%26c%3Dtrue%26os%3D120583%26oe%3D120592&amp;_doc_docfn=U2FsdGVkX1/LfGllD6OONc1Q2lcQkk0dvGJOihjeTdg4O5jWcoazZYI8cANqNf72G+3oKQwNHZsrIfq900eo3OfrfwdUAdOZUFx8l8FYucw=&amp;center_on_screen=true&amp;float_window=true&amp;height=800&amp;positioning_strategy=center_on_screen&amp;width=950" xr:uid="{564664C8-3BE8-4E0B-9DE4-51017AAB2D29}"/>
    <hyperlink ref="F16" r:id="rId216" display="https://my.apps.factset.com/viewer/?_app_id=central_doc_viewer&amp;_dd2=%26f%3Dsld%26c%3Dtrue%26os%3D170817%26oe%3D170826&amp;_doc_docfn=U2FsdGVkX1/hShadLNuKa0PUVi1HXkfaslh2Q9R1GraNpmxhFWg/8spqtBsFgmZPFhF+j5AQwrbaj4eca2jZo3Sl5L6HeS+wLHJltBh+X3I=&amp;center_on_screen=true&amp;float_window=true&amp;height=800&amp;positioning_strategy=center_on_screen&amp;width=950" xr:uid="{882545DA-ED08-4D59-9EA2-8A83BE36868C}"/>
    <hyperlink ref="E16" r:id="rId217" display="https://my.apps.factset.com/viewer/?_app_id=central_doc_viewer&amp;_dd2=%26f%3Dsld%26c%3Dtrue%26os%3D33929%26oe%3D33938&amp;_doc_docfn=U2FsdGVkX19iljIl11B3N8OY5K144/2I7rYs+STlI4w3g3sYiJkoO2KbFAdqOo2Jisrn+XoCJmrFCUxJ9sQDVoMxQqODl13A3iUWv+57amUNmBPv4gzU7HKvST8dtuPK&amp;center_on_screen=true&amp;float_window=true&amp;height=800&amp;positioning_strategy=center_on_screen&amp;width=950" xr:uid="{3363A741-E3D5-4C96-9988-BADEAE89A69C}"/>
    <hyperlink ref="D16" r:id="rId218" display="https://my.apps.factset.com/viewer/?_app_id=central_doc_viewer&amp;_dd2=%26f%3Dsld%26c%3Dtrue%26os%3D122178%26oe%3D122187&amp;_doc_docfn=U2FsdGVkX19OqDTZXcyQdGCH8ufzf51YRVlbvtr8oEPQRStu6/z1FdPZB9n2dfkcvE8e5xlDkc1z2dztXhjs/np8G54AKXYmpmMZ+l1U/Mc=&amp;center_on_screen=true&amp;float_window=true&amp;height=800&amp;positioning_strategy=center_on_screen&amp;width=950" xr:uid="{ED658BF5-0E46-401D-B4F1-5BA577EE7CA0}"/>
    <hyperlink ref="C16" r:id="rId219" display="https://my.apps.factset.com/viewer/?_app_id=central_doc_viewer&amp;_dd2=%26f%3Dsld%26c%3Dtrue%26os%3D60106%26oe%3D60115&amp;_doc_docfn=U2FsdGVkX19jRcmO3FYSEIqGcV2HzvN21uuTKO4hIlZuFuvOOQs7wLzEvs6GIQCo/IfKipa5zPT1a7M/SOR9yOXKqgSfA2/M9Bnb5l1QlFo=&amp;center_on_screen=true&amp;float_window=true&amp;height=800&amp;positioning_strategy=center_on_screen&amp;width=950" xr:uid="{D9E55E77-13EF-4A2B-9CDF-74DAA93FCC49}"/>
    <hyperlink ref="B16" r:id="rId220" display="https://my.apps.factset.com/viewer/?_app_id=central_doc_viewer&amp;_dd2=%26f%3Dsld%26c%3Dtrue%26os%3D49734%26oe%3D49743&amp;_doc_docfn=U2FsdGVkX18q/zhKAfF12/FYfbcf8cscTPhXRn9kOyh9d7GkmvJ33BvxYRM8FIGFgnIIu6Ilzjy4XzllBrVBwAT+KgQPTr402Kks7u/3Bz8=&amp;center_on_screen=true&amp;float_window=true&amp;height=800&amp;positioning_strategy=center_on_screen&amp;width=950" xr:uid="{459FE798-66FB-48ED-9880-E3BF8A50A273}"/>
    <hyperlink ref="H20" r:id="rId221" display="https://my.apps.factset.com/viewer/?_app_id=central_doc_viewer&amp;_dd2=%26f%3Dsld%26c%3Dtrue%26os%3D121343%26oe%3D121350&amp;_doc_docfn=U2FsdGVkX1/ae8H5wi2vy3SS2mQeZKWRluaakvMDRx5IeQ8Z2xa6FaY9gaCCe7w3qHKmdG6wB+lfUxkjcQ1ELSTuX7NTp+Xvw7CoRGzQJpo=&amp;center_on_screen=true&amp;float_window=true&amp;height=800&amp;positioning_strategy=center_on_screen&amp;width=950" xr:uid="{A495503C-3FDF-401A-8097-EB02DEF9E5F2}"/>
    <hyperlink ref="G20" r:id="rId222" display="https://my.apps.factset.com/viewer/?_app_id=central_doc_viewer&amp;_dd2=%26f%3Dsld%26c%3Dtrue%26os%3D121329%26oe%3D121336&amp;_doc_docfn=U2FsdGVkX19ZFr50X8mLVqeQ9NeN72ADktcA90fYcj4iEKgiFGG+qFeAoesoWbXJKUfXXQWn1jbMHuqR6Yqiz7g3rsXHJ061bBQWFZlFu/s=&amp;center_on_screen=true&amp;float_window=true&amp;height=800&amp;positioning_strategy=center_on_screen&amp;width=950" xr:uid="{495C8CF5-DA23-45B8-937C-6A045360A0AC}"/>
    <hyperlink ref="F20" r:id="rId223" display="https://my.apps.factset.com/viewer/?_app_id=central_doc_viewer&amp;_dd2=%26f%3Dsld%26c%3Dtrue%26os%3D171563%26oe%3D171570&amp;_doc_docfn=U2FsdGVkX1+fL6ih/ukPX12AkUGY81Uz6U7VEJR+KybNmam99HYIN9VNM+n0gXuJrqp3JMGxrGuLX3I5u1DZrVL6kU9KP+AZ0TBAwUVW1MQ=&amp;center_on_screen=true&amp;float_window=true&amp;height=800&amp;positioning_strategy=center_on_screen&amp;width=950" xr:uid="{C66A7948-48B7-4202-A610-624851056A2A}"/>
    <hyperlink ref="E20" r:id="rId224" display="https://my.apps.factset.com/viewer/?_app_id=central_doc_viewer&amp;_dd2=%26f%3Dsld%26c%3Dtrue%26os%3D34568%26oe%3D34575&amp;_doc_docfn=U2FsdGVkX1/1GkReTzlvcg/4uc6WEUWa/ph1k257wiOYLKsP522WBUy84FgdZKyJ+fs2XHeP4PVKKBkrRng4dTuw5hUw5HsFtKQld0zZUdXmALRI8bLgF1BIV+FiImnl&amp;center_on_screen=true&amp;float_window=true&amp;height=800&amp;positioning_strategy=center_on_screen&amp;width=950" xr:uid="{07FF411A-0E4D-43D7-9316-77E208276932}"/>
    <hyperlink ref="D20" r:id="rId225" display="https://my.apps.factset.com/viewer/?_app_id=central_doc_viewer&amp;_dd2=%26f%3Dsld%26c%3Dtrue%26os%3D124450%26oe%3D124457&amp;_doc_docfn=U2FsdGVkX1+TIlKRrsZ0iraqc+/0UZZ1V0EmSLfYymtACyRCTvP4cD78rnAZNDAGdS81VgiPrbgrIT88rMTuycnEarH/sRmjTdSQjS9pyj8=&amp;center_on_screen=true&amp;float_window=true&amp;height=800&amp;positioning_strategy=center_on_screen&amp;width=950" xr:uid="{02128346-D535-4DA6-BA51-CFAC1F20FBF5}"/>
    <hyperlink ref="C20" r:id="rId226" display="https://my.apps.factset.com/viewer/?_app_id=central_doc_viewer&amp;_dd2=%26f%3Dsld%26c%3Dtrue%26os%3D62887%26oe%3D62894&amp;_doc_docfn=U2FsdGVkX18TY0nSs749J8KqraX33+75HsWSawDnsNIucfkuzhQzvoGdaeWdIyF82O2onSA4Ru+rFsC7J27fTAZj6MERNzp1xURanh88Feo=&amp;center_on_screen=true&amp;float_window=true&amp;height=800&amp;positioning_strategy=center_on_screen&amp;width=950" xr:uid="{29C06B67-B5EF-496C-8855-5DAF2B0874ED}"/>
    <hyperlink ref="B20" r:id="rId227" display="https://my.apps.factset.com/viewer/?_app_id=central_doc_viewer&amp;_dd2=%26f%3Dsld%26c%3Dtrue%26os%3D50646%26oe%3D50653&amp;_doc_docfn=U2FsdGVkX18Uu2wpccwoa7P8ZzDZg8ns9Kj1ezN0YotRFQQhj1s68bZjnJVbmsHMo7VwVkXhvIPdy0p8T1PA4Q+XVHGS47wqDgqpfnPOxzY=&amp;center_on_screen=true&amp;float_window=true&amp;height=800&amp;positioning_strategy=center_on_screen&amp;width=950" xr:uid="{4BEE1409-4539-4601-8850-AC6E8915E60C}"/>
    <hyperlink ref="H39" r:id="rId228" display="https://my.apps.factset.com/viewer/?_app_id=central_doc_viewer&amp;_dd2=%26f%3Dsld%26c%3Dtrue%26os%3D122105%26oe%3D122112&amp;_doc_docfn=U2FsdGVkX1+F3VnkuDOuSrEsRelexha16yG3Wi19HzFHuQSzrTzeBbtlh1djJreQ5mbx21ghanMZJiMTi5kBHaDQ5TXBP1HRmrtFIxSNlZk=&amp;center_on_screen=true&amp;float_window=true&amp;height=800&amp;positioning_strategy=center_on_screen&amp;width=950" xr:uid="{352F18B2-BA95-46E5-998A-09458088471E}"/>
    <hyperlink ref="G39" r:id="rId229" display="https://my.apps.factset.com/viewer/?_app_id=central_doc_viewer&amp;_dd2=%26f%3Dsld%26c%3Dtrue%26os%3D122091%26oe%3D122098&amp;_doc_docfn=U2FsdGVkX19nnv7R00eGbeSSQjtvQn9045gEpA1EHWsBK95kq1umUcSj92c+LsB0x01FDDf1Ce0dZbUSvCzkqBtmJP6o7uStcX2l9UviPVE=&amp;center_on_screen=true&amp;float_window=true&amp;height=800&amp;positioning_strategy=center_on_screen&amp;width=950" xr:uid="{88D5D619-056C-42BB-9F11-5CDAEB0AB191}"/>
    <hyperlink ref="F39" r:id="rId230" display="https://my.apps.factset.com/viewer/?_app_id=central_doc_viewer&amp;_dd2=%26f%3Dsld%26c%3Dtrue%26os%3D172325%26oe%3D172332&amp;_doc_docfn=U2FsdGVkX1/su57c39Zz7ABZvYTToTenpcDHPFzyH415ISSGKCIAkqcgBPsZefRQmhM6gyrakatP0VGSe58DzefSdJEK2ntFaItI0HN+/Os=&amp;center_on_screen=true&amp;float_window=true&amp;height=800&amp;positioning_strategy=center_on_screen&amp;width=950" xr:uid="{35E6810D-4F95-485A-BA26-54BE988A39EE}"/>
    <hyperlink ref="E39" r:id="rId231" display="https://my.apps.factset.com/viewer/?_app_id=central_doc_viewer&amp;_dd2=%26f%3Dsld%26c%3Dtrue%26os%3D35195%26oe%3D35202&amp;_doc_docfn=U2FsdGVkX19tW0b2jj9hrl7P8FYH2fv/XsX/kxDBVkan/ENBqAT8ZfKt7tCPSDPFtjQ4QTXy6RrrRYWFU4JTS3gfDVeseuXAZ8c6xKfv89zv+ARpgHEjwPALU0wdD9vt&amp;center_on_screen=true&amp;float_window=true&amp;height=800&amp;positioning_strategy=center_on_screen&amp;width=950" xr:uid="{8AFA9783-D7F0-451B-9BB5-CEA887EDE1E2}"/>
    <hyperlink ref="D39" r:id="rId232" display="https://my.apps.factset.com/viewer/?_app_id=central_doc_viewer&amp;_dd2=%26f%3Dsld%26c%3Dtrue%26os%3D126784%26oe%3D126791&amp;_doc_docfn=U2FsdGVkX1+ToeMfUwWiwsVxpKiP1Lx7pGELZOoOIl+sPxzGYcuaE3bFf1JVPbW146hXMFNeu0YKlqpyvdQZbxKN3xBInyr9hPBZGfpTwlw=&amp;center_on_screen=true&amp;float_window=true&amp;height=800&amp;positioning_strategy=center_on_screen&amp;width=950" xr:uid="{78978D81-EDB4-4892-A258-BD0A4E69FB66}"/>
    <hyperlink ref="C39" r:id="rId233" display="https://my.apps.factset.com/viewer/?_app_id=central_doc_viewer&amp;_dd2=%26f%3Dsld%26c%3Dtrue%26os%3D65615%26oe%3D65622&amp;_doc_docfn=U2FsdGVkX1+nBqdENjWcBRNfiBS1DEMFTKwh1mSqQG2zaVR+gf98Ycz9D84u9d8mLHh933QFZzaQdjH/AGcWLNm5fp1+idb77nkc2hn6krk=&amp;center_on_screen=true&amp;float_window=true&amp;height=800&amp;positioning_strategy=center_on_screen&amp;width=950" xr:uid="{539426C8-9193-4B05-8985-D0623229B25B}"/>
    <hyperlink ref="B39" r:id="rId234" display="https://my.apps.factset.com/viewer/?_app_id=central_doc_viewer&amp;_dd2=%26f%3Dsld%26c%3Dtrue%26os%3D51463%26oe%3D51469&amp;_doc_docfn=U2FsdGVkX18llkozo33GKYypnq7qdrI95lR7PW9VkRA+RmwRdVc23i1dFV9KVKgDaQwSmMGoUp/qdAgoyePFCLEDlXJ3peZsvKbBWszIGdk=&amp;center_on_screen=true&amp;float_window=true&amp;height=800&amp;positioning_strategy=center_on_screen&amp;width=950" xr:uid="{DBC1B3CF-BA24-4FFE-883B-F9CE668199BB}"/>
    <hyperlink ref="H50" r:id="rId235" display="https://my.apps.factset.com/viewer/?_app_id=central_doc_viewer&amp;_dd2=%26f%3Dsld%26c%3Dtrue%26os%3D123478%26oe%3D123487&amp;_doc_docfn=U2FsdGVkX19G3znVWHMYY6ocXxj6Mq+lMyBNv2NVGPAFNbdVg0xS/vtFtoKr9dhqg+3WljaXgDVjQWgNrzQJrfD1+S+rhDFH0366oVXXZso=&amp;center_on_screen=true&amp;float_window=true&amp;height=800&amp;positioning_strategy=center_on_screen&amp;width=950" xr:uid="{3ED3E9A8-2791-4702-B4B7-A1298764606D}"/>
    <hyperlink ref="G50" r:id="rId236" display="https://my.apps.factset.com/viewer/?_app_id=central_doc_viewer&amp;_dd2=%26f%3Dsld%26c%3Dtrue%26os%3D123464%26oe%3D123473&amp;_doc_docfn=U2FsdGVkX1/yzzEK0t7XK55yIYKeRNEV4rFvrJX3+cafGVk/PRHw0cVxbt6OOKhOlqOqqeoVlLU/kfmRYQOSY/7HvGgIc6j5gmKZAcRBr20=&amp;center_on_screen=true&amp;float_window=true&amp;height=800&amp;positioning_strategy=center_on_screen&amp;width=950" xr:uid="{48D67D38-312F-4A5C-AFBA-A7F15C29D817}"/>
    <hyperlink ref="F50" r:id="rId237" display="https://my.apps.factset.com/viewer/?_app_id=central_doc_viewer&amp;_dd2=%26f%3Dsld%26c%3Dtrue%26os%3D173698%26oe%3D173707&amp;_doc_docfn=U2FsdGVkX1/erDMChDU8cgO+E+JI+me7hVcx6jt+4uWcaOIsKUilCZTaH9yIYIaQMWMnEYfwX8B4JBm2pOSvA2WeBwvd+mWOJRdVQvJr4FU=&amp;center_on_screen=true&amp;float_window=true&amp;height=800&amp;positioning_strategy=center_on_screen&amp;width=950" xr:uid="{535C7699-8130-4D4D-8A5B-D6796BF03930}"/>
    <hyperlink ref="E50" r:id="rId238" display="https://my.apps.factset.com/viewer/?_app_id=central_doc_viewer&amp;_dd2=%26f%3Dsld%26c%3Dtrue%26os%3D35802%26oe%3D35811&amp;_doc_docfn=U2FsdGVkX1/kodRnL7U8Gdpa8g1BmMdEVfa5IElgGQHgv+aiWimpCzm8k0YFMB32kfUteq7aEEvGdcyorRmekYHLT+gDBazg6nD1U97bFYD2QdZsz9VF4aTZ7EhsAdpB&amp;center_on_screen=true&amp;float_window=true&amp;height=800&amp;positioning_strategy=center_on_screen&amp;width=950" xr:uid="{5FD08A8C-E9CC-4FA1-8C79-066B37A353E8}"/>
    <hyperlink ref="D50" r:id="rId239" display="https://my.apps.factset.com/viewer/?_app_id=central_doc_viewer&amp;_dd2=%26f%3Dsld%26c%3Dtrue%26os%3D128852%26oe%3D128861&amp;_doc_docfn=U2FsdGVkX1/DrtMUjNdc/9R5ELCAhc7YBdbMDfLsavKlY4q3IAEpFdaH7IHHBl0YN+xOBX7+wlbCcaA4iUSHe7PQj85uvTiR98ubWw0yMWI=&amp;center_on_screen=true&amp;float_window=true&amp;height=800&amp;positioning_strategy=center_on_screen&amp;width=950" xr:uid="{0BFAB18B-8EC9-4F27-B30A-9FD1C144D07A}"/>
    <hyperlink ref="C50" r:id="rId240" display="https://my.apps.factset.com/viewer/?_app_id=central_doc_viewer&amp;_dd2=%26f%3Dsld%26c%3Dtrue%26os%3D68037%26oe%3D68046&amp;_doc_docfn=U2FsdGVkX19nXZ1qMZHqZreyUGNd9RTYXq/Aj7GwbZDa/rRqbg/AmpiskrEUTeo7zdXu4Iv89eKOZ7uxsNxSfU2yYDaByh87aHyW0IBQD1o=&amp;center_on_screen=true&amp;float_window=true&amp;height=800&amp;positioning_strategy=center_on_screen&amp;width=950" xr:uid="{B61EF9CA-F653-40D6-B01F-A0252EF23548}"/>
    <hyperlink ref="B50" r:id="rId241" display="https://my.apps.factset.com/viewer/?_app_id=central_doc_viewer&amp;_dd2=%26f%3Dsld%26c%3Dtrue%26os%3D52204%26oe%3D52213&amp;_doc_docfn=U2FsdGVkX1+zSVfyDGjrqnGAvMq5Cm5uu2k+kZDRBip5UGT6jIeLe0+5lqYLvUff6CBzgZHBT79yCtvGAOzQd30IoeGQrc+AZmjJcj7PRSw=&amp;center_on_screen=true&amp;float_window=true&amp;height=800&amp;positioning_strategy=center_on_screen&amp;width=950" xr:uid="{8E024E28-6640-48F8-8DA9-CB23AF5AAF8B}"/>
    <hyperlink ref="H48" r:id="rId242" display="https://my.apps.factset.com/viewer/?_app_id=central_doc_viewer&amp;_dd2=%26f%3Dsld%26c%3Dtrue%26os%3D122793%26oe%3D122799&amp;_doc_docfn=U2FsdGVkX1+AKzXgrmcvNDr9f7JkOCZmKmLeqZIUqRNfnGPOY6X/+8pDPLn62ifkkVd+uRZ6wKYzQM3gDv5jIa9EpqaMc17fI+m6VNk4/Mw=&amp;center_on_screen=true&amp;float_window=true&amp;height=800&amp;positioning_strategy=center_on_screen&amp;width=950" xr:uid="{3415B523-40BF-499A-93EA-5EC920598AA7}"/>
    <hyperlink ref="H63" r:id="rId243" display="https://my.apps.factset.com/viewer/?_app_id=central_doc_viewer&amp;_dd2=%26f%3Dsld%26c%3Dtrue%26os%3D124197%26oe%3D124205&amp;_doc_docfn=U2FsdGVkX18AIQXfhlRwI2ExD0yUGeHX6QTdvWewxo9gogcwim6cG53jKyAhpj5QsQE7zoHflyvGW8+E3BHTnm8zj2EubAmvzFnzg99XdYU=&amp;center_on_screen=true&amp;float_window=true&amp;height=800&amp;positioning_strategy=center_on_screen&amp;width=950" xr:uid="{8E5C8310-A551-433E-8DF7-2FC50F1BA2E3}"/>
    <hyperlink ref="G63" r:id="rId244" display="https://my.apps.factset.com/viewer/?_app_id=central_doc_viewer&amp;_dd2=%26f%3Dsld%26c%3Dtrue%26os%3D124183%26oe%3D124191&amp;_doc_docfn=U2FsdGVkX182T4uU31jVpjdbWk1y25YtIbUwN4hldm+1+u3K1vGP3MBR6c2HZ3jwe94p6H2NPS95CZ8AIUgrGjYpka9+gd9VESC+iQPIeSI=&amp;center_on_screen=true&amp;float_window=true&amp;height=800&amp;positioning_strategy=center_on_screen&amp;width=950" xr:uid="{67279634-A1D9-42DE-BEF3-C53B01C96A44}"/>
    <hyperlink ref="F63" r:id="rId245" display="https://my.apps.factset.com/viewer/?_app_id=central_doc_viewer&amp;_dd2=%26f%3Dsld%26c%3Dtrue%26os%3D174417%26oe%3D174425&amp;_doc_docfn=U2FsdGVkX18+G9LNYGlpcmbC1PgGrDnQwGjBbT5ra8/KJAB7hJ80Hz6NlZDKHWP4akFmXk3uLL0LJCINu5CUrIQeMZcEG9Mzt1Q+FwVd+EI=&amp;center_on_screen=true&amp;float_window=true&amp;height=800&amp;positioning_strategy=center_on_screen&amp;width=950" xr:uid="{B61BDB32-1797-49A6-B8FD-88238533082D}"/>
    <hyperlink ref="E63" r:id="rId246" display="https://my.apps.factset.com/viewer/?_app_id=central_doc_viewer&amp;_dd2=%26f%3Dsld%26c%3Dtrue%26os%3D36740%26oe%3D36748&amp;_doc_docfn=U2FsdGVkX18eO7rcDTTOhG+XfHoCSxN7UHyrASug5oB27e6JjQn0Ru3RJfbJZUgO+HlMdvFti1/BIIB+8DTcFS4ROR6Pl+OMUdu5EZPRDymuLHX2HHgyWk61m7P7Gtxc&amp;center_on_screen=true&amp;float_window=true&amp;height=800&amp;positioning_strategy=center_on_screen&amp;width=950" xr:uid="{BEDAC185-E03C-4715-88C2-77439ECE3C1A}"/>
    <hyperlink ref="D63" r:id="rId247" display="https://my.apps.factset.com/viewer/?_app_id=central_doc_viewer&amp;_dd2=%26f%3Dsld%26c%3Dtrue%26os%3D131027%26oe%3D131035&amp;_doc_docfn=U2FsdGVkX1/jRgPDcsoU0ZLB94CMpCR0TYPnOfUPDUH/mRoheSd193StKj2z2CyrcEuIUqkBIY5vndZLeH8fr7jdA4oPYroVvynFXM/wcZ0=&amp;center_on_screen=true&amp;float_window=true&amp;height=800&amp;positioning_strategy=center_on_screen&amp;width=950" xr:uid="{B77BA70A-C7D5-4A21-BD5F-956E3724A9DD}"/>
    <hyperlink ref="C63" r:id="rId248" display="https://my.apps.factset.com/viewer/?_app_id=central_doc_viewer&amp;_dd2=%26f%3Dsld%26c%3Dtrue%26os%3D70582%26oe%3D70590&amp;_doc_docfn=U2FsdGVkX18GY4JbkqOvbsFmeNkS2+1nN2Q3qCTgC0jRGkA+NgdKI4/nqi1Acp1vqzw/tVfP1ewvuFY4rCMiYKwaxRxbyOJMuSu5CylSB5E=&amp;center_on_screen=true&amp;float_window=true&amp;height=800&amp;positioning_strategy=center_on_screen&amp;width=950" xr:uid="{F57E81C8-9BBB-4D19-88EF-932512098F6A}"/>
    <hyperlink ref="B63" r:id="rId249" display="https://my.apps.factset.com/viewer/?_app_id=central_doc_viewer&amp;_dd2=%26f%3Dsld%26c%3Dtrue%26os%3D52979%26oe%3D52987&amp;_doc_docfn=U2FsdGVkX185rEDvrZzR7u8GkUQtZDhY+S9oUY5o8u9duF5wmlnlxJD/r+FLcB0pSNA8LN7K4yQbQtmvISZ/Kyoq1Os6x7yyW071nPhzcj8=&amp;center_on_screen=true&amp;float_window=true&amp;height=800&amp;positioning_strategy=center_on_screen&amp;width=950" xr:uid="{592D3DF3-3F41-4D9C-AF4D-4B69080446AF}"/>
    <hyperlink ref="H67" r:id="rId250" display="https://my.apps.factset.com/viewer/?_app_id=central_doc_viewer&amp;_dd2=%26f%3Dsld%26c%3Dtrue%26os%3D124934%26oe%3D124940&amp;_doc_docfn=U2FsdGVkX1+Dgrww7LNrfMMVskSUN4wmKVAbR24cgE4h03BW0XFNFVtldXPxHsKrZooVRY6L++NObjMfWEEaQelGZIof+8sA6Tf5GiQ078E=&amp;center_on_screen=true&amp;float_window=true&amp;height=800&amp;positioning_strategy=center_on_screen&amp;width=950" xr:uid="{1D6798E7-58FE-4113-A253-84762544C7D6}"/>
    <hyperlink ref="G67" r:id="rId251" display="https://my.apps.factset.com/viewer/?_app_id=central_doc_viewer&amp;_dd2=%26f%3Dsld%26c%3Dtrue%26os%3D124929%26oe%3D124933&amp;_doc_docfn=U2FsdGVkX1+xb/krXC2Dnkuc/vTWELmOn64ImO+CCDf5naraWlAOjANXaVcurCay8WcJv/T2wRPh2PHCX/u8VTKsRK5OUjt3cyw37sZx3iA=&amp;center_on_screen=true&amp;float_window=true&amp;height=800&amp;positioning_strategy=center_on_screen&amp;width=950" xr:uid="{DBE0EB7F-87C2-403A-8BAF-06E8AD38EDFE}"/>
    <hyperlink ref="F67" r:id="rId252" display="https://my.apps.factset.com/viewer/?_app_id=central_doc_viewer&amp;_dd2=%26f%3Dsld%26c%3Dtrue%26os%3D175159%26oe%3D175160&amp;_doc_docfn=U2FsdGVkX18YiUiaoADQpyAQKqQj/g9+c8Iwjn+ZI9Cn7aUqGRaElPtOdeJiuJirXgMmOOwpJWiWcs1PT+7yf1OEtzhvR9fW6/+9GSzJu08=&amp;center_on_screen=true&amp;float_window=true&amp;height=800&amp;positioning_strategy=center_on_screen&amp;width=950" xr:uid="{465B6C65-4BED-4523-A0F9-DCEA3D269494}"/>
    <hyperlink ref="D67" r:id="rId253" display="https://my.apps.factset.com/viewer/?_app_id=central_doc_viewer&amp;_dd2=%26f%3Dsld%26c%3Dtrue%26os%3D133219%26oe%3D133220&amp;_doc_docfn=U2FsdGVkX19URd12Sqcn1sH+9dhkPAS78ZW2uiPW+qrqP49GIeEUuwT/8WS1kBRTVJosIB1Mra6WKZuDG1unph0S9/5jdGaU2CwZuvOP9uA=&amp;center_on_screen=true&amp;float_window=true&amp;height=800&amp;positioning_strategy=center_on_screen&amp;width=950" xr:uid="{C358C2BD-2C94-40F9-8436-327FC2EBDA82}"/>
    <hyperlink ref="C67" r:id="rId254" display="https://my.apps.factset.com/viewer/?_app_id=central_doc_viewer&amp;_dd2=%26f%3Dsld%26c%3Dtrue%26os%3D73144%26oe%3D73152&amp;_doc_docfn=U2FsdGVkX1+tc1wh3TjtGjWw2NATVaVO0de6pztwWXGi01ppHFxP7uUtEUjWxY7mfhPFoPaLsYlMspuADOEI5ixkC7zRtnw3oAs7XlmepHw=&amp;center_on_screen=true&amp;float_window=true&amp;height=800&amp;positioning_strategy=center_on_screen&amp;width=950" xr:uid="{67539C1E-C44B-4865-B6C3-D5CF4172DDEE}"/>
    <hyperlink ref="B67" r:id="rId255" display="https://my.apps.factset.com/viewer/?_app_id=central_doc_viewer&amp;_dd2=%26f%3Dsld%26c%3Dtrue%26os%3D53765%26oe%3D53766&amp;_doc_docfn=U2FsdGVkX194UeCBravcYVdMOpIyYN3P2qFhVco6jhbQMYjG0GmOwh38n5LVMMvvuqiGQ8hjvVdkg2HOKkramWw/EblAMBqX0Iic8XXOf2k=&amp;center_on_screen=true&amp;float_window=true&amp;height=800&amp;positioning_strategy=center_on_screen&amp;width=950" xr:uid="{8E315092-5ADA-4966-B6A7-D5CC870D423F}"/>
    <hyperlink ref="H54" r:id="rId256" display="https://my.apps.factset.com/viewer/?_app_id=central_doc_viewer&amp;_dd2=%26f%3Dsld%26c%3Dtrue%26os%3D125642%26oe%3D125647&amp;_doc_docfn=U2FsdGVkX1/5sIyhOtOy2LB8C5QQ9ThMBC2e7rZSoxPR+r8mvM02iJoIerJUsDlQXQL0PE3ObMrbUaG5r1DgskIIMCDN1pZ33N0dfzMeuSk=&amp;center_on_screen=true&amp;float_window=true&amp;height=800&amp;positioning_strategy=center_on_screen&amp;width=950" xr:uid="{D0B04650-EBD1-4843-A299-3F2C4C4B3816}"/>
    <hyperlink ref="G54" r:id="rId257" display="https://my.apps.factset.com/viewer/?_app_id=central_doc_viewer&amp;_dd2=%26f%3Dsld%26c%3Dtrue%26os%3D125634%26oe%3D125640&amp;_doc_docfn=U2FsdGVkX1/HQy2vVMYjlZTZj/TXQjEZ6e8trDXjzHlYwrUYI99e+CQUyHQZ6Qx7G6KRwIZZ8JEPujVmEeQNf1P00/vNGe0d+5UlIdJGP8I=&amp;center_on_screen=true&amp;float_window=true&amp;height=800&amp;positioning_strategy=center_on_screen&amp;width=950" xr:uid="{46B9877E-357D-490C-B886-6D5E237F4045}"/>
    <hyperlink ref="F54" r:id="rId258" display="https://my.apps.factset.com/viewer/?_app_id=central_doc_viewer&amp;_dd2=%26f%3Dsld%26c%3Dtrue%26os%3D175863%26oe%3D175869&amp;_doc_docfn=U2FsdGVkX1/zwwNe/fB1A6xD5YitbyeM5UIAoLG/ufnVMeCrTAnl15fy3QJYQihku7GJWzbismidB/MljGwsUQTqsZN0uejVU82aPwRrfRc=&amp;center_on_screen=true&amp;float_window=true&amp;height=800&amp;positioning_strategy=center_on_screen&amp;width=950" xr:uid="{AC38BDD4-9800-49AE-985B-43955FEDD754}"/>
    <hyperlink ref="E54" r:id="rId259" display="https://my.apps.factset.com/viewer/?_app_id=central_doc_viewer&amp;_dd2=%26f%3Dsld%26c%3Dtrue%26os%3D37351%26oe%3D37357&amp;_doc_docfn=U2FsdGVkX1/wCGLNt/ruVEvkOX+z+qifU6VEHHDd/ESm1UTeYhlqEucmCwl1Ak7qOg6MhLfx8mO5ZD5bnK+Kg44xPK8Ultm8t1U2HwDeuBxIbWes4L0rUOFNOUvw5fT3&amp;center_on_screen=true&amp;float_window=true&amp;height=800&amp;positioning_strategy=center_on_screen&amp;width=950" xr:uid="{D4F75828-2913-4513-9255-DBA238C1BB6B}"/>
    <hyperlink ref="D54" r:id="rId260" display="https://my.apps.factset.com/viewer/?_app_id=central_doc_viewer&amp;_dd2=%26f%3Dsld%26c%3Dtrue%26os%3D135383%26oe%3D135389&amp;_doc_docfn=U2FsdGVkX1+zEI+enj925XAOVO9U5ZWsfWoyWfHoxhQ8/IUFR/rhZqQBaqIfF6zkB5XzZqVlzcblyiLXKJZDAkU+zupy95lEZihIxKt4SJo=&amp;center_on_screen=true&amp;float_window=true&amp;height=800&amp;positioning_strategy=center_on_screen&amp;width=950" xr:uid="{B08F90E7-ADFA-43E9-9BDF-E17DA1C9A3CE}"/>
    <hyperlink ref="C54" r:id="rId261" display="https://my.apps.factset.com/viewer/?_app_id=central_doc_viewer&amp;_dd2=%26f%3Dsld%26c%3Dtrue%26os%3D75687%26oe%3D75693&amp;_doc_docfn=U2FsdGVkX1+aJpWVEpmNwNV3EgtU+Fqqfxz9rjmp4QdjqZv7e1FZSQG9q5ee0c4rNbbVRnOLzEzVsiJ6pdSNImgQf+yErUv3J9Qb/uB8nuc=&amp;center_on_screen=true&amp;float_window=true&amp;height=800&amp;positioning_strategy=center_on_screen&amp;width=950" xr:uid="{12A50E8E-A983-4486-9495-3BB73F6F8E9F}"/>
    <hyperlink ref="B54" r:id="rId262" display="https://my.apps.factset.com/viewer/?_app_id=central_doc_viewer&amp;_dd2=%26f%3Dsld%26c%3Dtrue%26os%3D54526%26oe%3D54531&amp;_doc_docfn=U2FsdGVkX18c5cBiE6c84GdgnlSg/FVBvTLzTYzzb2Or4Xnruk+T23tn9VRVxPTPo7cuqt5th+BfxVVonRbUF+KIt6flUZMmp6+hdXOTf0U=&amp;center_on_screen=true&amp;float_window=true&amp;height=800&amp;positioning_strategy=center_on_screen&amp;width=950" xr:uid="{5BE3970A-EEFF-473E-B6F0-F4C1CF7C5DAF}"/>
    <hyperlink ref="H69" r:id="rId263" display="https://my.apps.factset.com/viewer/?_app_id=central_doc_viewer&amp;_dd2=%26f%3Dsld%26c%3Dtrue%26os%3D126562%26oe%3D126568&amp;_doc_docfn=U2FsdGVkX19Au9kWRoEq0OzcYuJ6NVdBTaHTMZKKZowsccLz5yY2GqhcOSC7qPJcsWQpTzM9tLYO/i2yv3lNq4LlRMsXDDY+UceowPyMy9A=&amp;center_on_screen=true&amp;float_window=true&amp;height=800&amp;positioning_strategy=center_on_screen&amp;width=950" xr:uid="{3F688F58-9B07-45B3-82BE-A946C170812E}"/>
    <hyperlink ref="G69" r:id="rId264" display="https://my.apps.factset.com/viewer/?_app_id=central_doc_viewer&amp;_dd2=%26f%3Dsld%26c%3Dtrue%26os%3D126553%26oe%3D126559&amp;_doc_docfn=U2FsdGVkX18gmr5UQXtWbt8P13Nt+QDN8qmb48Z72d0HongGnBL8wf1/dhHtge8Qzgv1pEqLxba+7pUJpMwpeibFLAjm6PcsFSepjNcdODc=&amp;center_on_screen=true&amp;float_window=true&amp;height=800&amp;positioning_strategy=center_on_screen&amp;width=950" xr:uid="{C917C29D-5CB8-4EAD-B088-2A0B75DD17B8}"/>
    <hyperlink ref="F69" r:id="rId265" display="https://my.apps.factset.com/viewer/?_app_id=central_doc_viewer&amp;_dd2=%26f%3Dsld%26c%3Dtrue%26os%3D176830%26oe%3D176836&amp;_doc_docfn=U2FsdGVkX19iJchT79hfQxDOTNW56B5anYdIJoeYsQoPX+DH1vv2i+Qm3HxpcyU3NsdBquD/AfFCQeO/N9LWcbI8m1ryRzNeDzOVaKKpifU=&amp;center_on_screen=true&amp;float_window=true&amp;height=800&amp;positioning_strategy=center_on_screen&amp;width=950" xr:uid="{1979E8CB-1C37-43EF-AF2F-42A4891B9716}"/>
    <hyperlink ref="E69" r:id="rId266" display="https://my.apps.factset.com/viewer/?_app_id=central_doc_viewer&amp;_dd2=%26f%3Dsld%26c%3Dtrue%26os%3D37980%26oe%3D37987&amp;_doc_docfn=U2FsdGVkX19zGpFUyrJ5TokGxa4YILqiopOmVbE1SnDzMmZn3P7AVvAoD7XDZ/XNprkBLMCqvu/yG40ht6FyAk20PRVx2SmpAJpUl1p8aOw9Wtw2Mu8jMeWUOfDbYXae&amp;center_on_screen=true&amp;float_window=true&amp;height=800&amp;positioning_strategy=center_on_screen&amp;width=950" xr:uid="{58AFE567-3A6D-4E8B-BC8C-4C73C18EE593}"/>
    <hyperlink ref="D69" r:id="rId267" display="https://my.apps.factset.com/viewer/?_app_id=central_doc_viewer&amp;_dd2=%26f%3Dsld%26c%3Dtrue%26os%3D138635%26oe%3D138642&amp;_doc_docfn=U2FsdGVkX18ThQOECH0AZK2gD8QhT0AxsNyE3D0t89gfPkzHk4bKVk028dj/pN3Z9c5QxoAx5no//4tHpqPzgbtwwX19ZfSC+msU4Wa2abw=&amp;center_on_screen=true&amp;float_window=true&amp;height=800&amp;positioning_strategy=center_on_screen&amp;width=950" xr:uid="{1D44E593-95DE-4A87-A342-B7A59AD5B93A}"/>
    <hyperlink ref="C69" r:id="rId268" display="https://my.apps.factset.com/viewer/?_app_id=central_doc_viewer&amp;_dd2=%26f%3Dsld%26c%3Dtrue%26os%3D79477%26oe%3D79484&amp;_doc_docfn=U2FsdGVkX1/F7CA3QacZk7oXDFEMJkI/+7nV7NScV44Eo8I8anFBVarlevOFeo81iP95YmZEY7I7TY1CirGCKAOpLlER/a8LPaQW2792Dok=&amp;center_on_screen=true&amp;float_window=true&amp;height=800&amp;positioning_strategy=center_on_screen&amp;width=950" xr:uid="{F307B9C3-1AC8-4016-97ED-F3D9EE462081}"/>
    <hyperlink ref="B69" r:id="rId269" display="https://my.apps.factset.com/viewer/?_app_id=central_doc_viewer&amp;_dd2=%26f%3Dsld%26c%3Dtrue%26os%3D55553%26oe%3D55560&amp;_doc_docfn=U2FsdGVkX1+9aaU0ZkgRjQHm+1Po0ZOHJCe9qgi5B4oVb+Us3qkgS2Er8tPL+bP/RvNg4uO3+vpKipmzHQhAw/fNfH20Y5X12x8zPNV4PXU=&amp;center_on_screen=true&amp;float_window=true&amp;height=800&amp;positioning_strategy=center_on_screen&amp;width=950" xr:uid="{FB09DC28-1624-4930-9623-3965DE2E999A}"/>
    <hyperlink ref="H72" r:id="rId270" display="https://my.apps.factset.com/viewer/?_app_id=central_doc_viewer&amp;_dd2=%26f%3Dsld%26c%3Dtrue%26os%3D127274%26oe%3D127280&amp;_doc_docfn=U2FsdGVkX1/x63TthBB8S6tfVwblQy4MmKcg/cesfIU4vauRGe74CN6LEs2YNWceSXWK7emLnOeFgXgZwmzlYHeFHvp2DT3sdjZamVfmKiw=&amp;center_on_screen=true&amp;float_window=true&amp;height=800&amp;positioning_strategy=center_on_screen&amp;width=950" xr:uid="{B5138119-5F8F-41DB-920D-52A25EB0C7D2}"/>
    <hyperlink ref="G72" r:id="rId271" display="https://my.apps.factset.com/viewer/?_app_id=central_doc_viewer&amp;_dd2=%26f%3Dsld%26c%3Dtrue%26os%3D127265%26oe%3D127271&amp;_doc_docfn=U2FsdGVkX19Y6fSosg+prkDFVfELZYBXxyMhyEKRT6D26ZniRrLElEy1hrEP2crW7Bk08H50xsfYU4Lve23Ny/shJvaRhV6Fh9mZYYQ4yD4=&amp;center_on_screen=true&amp;float_window=true&amp;height=800&amp;positioning_strategy=center_on_screen&amp;width=950" xr:uid="{C6D62E50-4198-4DF9-866F-6F22DD9F4E40}"/>
    <hyperlink ref="F72" r:id="rId272" display="https://my.apps.factset.com/viewer/?_app_id=central_doc_viewer&amp;_dd2=%26f%3Dsld%26c%3Dtrue%26os%3D177544%26oe%3D177550&amp;_doc_docfn=U2FsdGVkX190iu0c2M9TSrossBXSPBP1Fm9bUmCk/bTd38+39CXkdi9S514B/7UFrq85MLACh4DD3G3X2Md4z21EgDZ/dUZAm6vrMpzwHQk=&amp;center_on_screen=true&amp;float_window=true&amp;height=800&amp;positioning_strategy=center_on_screen&amp;width=950" xr:uid="{BA93F08D-3D5A-462F-93E8-6423CE46EA53}"/>
    <hyperlink ref="E72" r:id="rId273" display="https://my.apps.factset.com/viewer/?_app_id=central_doc_viewer&amp;_dd2=%26f%3Dsld%26c%3Dtrue%26os%3D38931%26oe%3D38937&amp;_doc_docfn=U2FsdGVkX19UUyeuX2tJdeQ1LNdd3k1AOSqnRrT4EPNtQG86BQsHMZ6YvI0dWguur31bxEFUW6wWP9NcHuZNlZBgicDCO0ZnhtnSYiJq8l0wEsuloLtGDXJ4J0w9UP5m&amp;center_on_screen=true&amp;float_window=true&amp;height=800&amp;positioning_strategy=center_on_screen&amp;width=950" xr:uid="{3F563E56-C712-4498-B1F2-C2F006C166ED}"/>
    <hyperlink ref="D72" r:id="rId274" display="https://my.apps.factset.com/viewer/?_app_id=central_doc_viewer&amp;_dd2=%26f%3Dsld%26c%3Dtrue%26os%3D140804%26oe%3D140810&amp;_doc_docfn=U2FsdGVkX19IFbmaVxA0GANkRKUS598HRYRHN3KMfSz5Wjv1Ueo+czf1pENMsUSYVsRqjE9hV8M01z8uu8/eGeP1vSXnG29mUPoi4Ef8yL8=&amp;center_on_screen=true&amp;float_window=true&amp;height=800&amp;positioning_strategy=center_on_screen&amp;width=950" xr:uid="{BF9ADC68-F798-4DFC-9A6B-7E17CB16CC42}"/>
    <hyperlink ref="C72" r:id="rId275" display="https://my.apps.factset.com/viewer/?_app_id=central_doc_viewer&amp;_dd2=%26f%3Dsld%26c%3Dtrue%26os%3D88346%26oe%3D88352&amp;_doc_docfn=U2FsdGVkX1+zo5sDCqT08JkYwOc7UHfMVUOUs/XQcB9yDlx8mwyqu1brimKKvLmzLWsgd1CtdgZDsfdJLGf5g2irtZJa25joXkkHsfBxFIw=&amp;center_on_screen=true&amp;float_window=true&amp;height=800&amp;positioning_strategy=center_on_screen&amp;width=950" xr:uid="{09B4DBAB-C64D-477F-B00E-B87E87923D24}"/>
    <hyperlink ref="B72" r:id="rId276" display="https://my.apps.factset.com/viewer/?_app_id=central_doc_viewer&amp;_dd2=%26f%3Dsld%26c%3Dtrue%26os%3D58258%26oe%3D58264&amp;_doc_docfn=U2FsdGVkX1/sEy/Dd5A/lokD53ZCyLUobXtdUWQ3n0h2GvQdznG+vCO6Rz8Zh7ImpEDu4X4t7N/7v+U4obw8LEObD2lTcXMBdC8dziFibkY=&amp;center_on_screen=true&amp;float_window=true&amp;height=800&amp;positioning_strategy=center_on_screen&amp;width=950" xr:uid="{142FFB1B-BDFB-4231-B231-A3148A857BC2}"/>
    <hyperlink ref="H84" r:id="rId277" display="https://my.apps.factset.com/viewer/?_app_id=central_doc_viewer&amp;_dd2=%26f%3Dsld%26c%3Dtrue%26os%3D129786%26oe%3D129792&amp;_doc_docfn=U2FsdGVkX18SGKdYllrOB6SDVKfjmtSLZ7T3S88X91JDPBtyX7IudlBtWm7kJ27yQ8Pg0NaLvJzF8UvDzpTIw7/yTqFmXCDFKTNg3hmSmTQ=&amp;center_on_screen=true&amp;float_window=true&amp;height=800&amp;positioning_strategy=center_on_screen&amp;width=950" xr:uid="{FF7D82A5-C915-41DD-ADF4-37FC7FC7580C}"/>
    <hyperlink ref="G84" r:id="rId278" display="https://my.apps.factset.com/viewer/?_app_id=central_doc_viewer&amp;_dd2=%26f%3Dsld%26c%3Dtrue%26os%3D129775%26oe%3D129781&amp;_doc_docfn=U2FsdGVkX1+CmQ2q7xgEFTnXzY/xrpe7D0pIY/CXJy+i14HdUTxEhGSSr+FlcQ37N4wA2JKVyRVl9zoiKtCkQElKa3fqg66P6dOSLw8VBmU=&amp;center_on_screen=true&amp;float_window=true&amp;height=800&amp;positioning_strategy=center_on_screen&amp;width=950" xr:uid="{7BEF011F-B0DE-4AD7-B704-0D3F22BC3115}"/>
    <hyperlink ref="F84" r:id="rId279" display="https://my.apps.factset.com/viewer/?_app_id=central_doc_viewer&amp;_dd2=%26f%3Dsld%26c%3Dtrue%26os%3D180054%26oe%3D180058&amp;_doc_docfn=U2FsdGVkX1884vYYURaaWTeRBADRKCNnXPqwdX7210ZYglBTDgpaRCKU+vvFnmEv//kVjOEZXLo7GW60mU7jTeYxcIozTkthSXnNap412ZM=&amp;center_on_screen=true&amp;float_window=true&amp;height=800&amp;positioning_strategy=center_on_screen&amp;width=950" xr:uid="{8BE2266C-8FA3-4378-AF9A-9E172CA63579}"/>
    <hyperlink ref="E84" r:id="rId280" display="https://my.apps.factset.com/viewer/?_app_id=central_doc_viewer&amp;_dd2=%26f%3Dsld%26c%3Dtrue%26os%3D43474%26oe%3D43478&amp;_doc_docfn=U2FsdGVkX1+PpfIdXFZe1imsaFJf+TnOaDERRdCwuuCEMUZcYUx3ag0P19OcdvnG+GD/Xbi7AjgmrKh3Qx5vYqa7RxrrwgkEl7k27F6raXbLejOUxQlfWm2QqaSyON+o&amp;center_on_screen=true&amp;float_window=true&amp;height=800&amp;positioning_strategy=center_on_screen&amp;width=950" xr:uid="{9810156E-0963-4C1A-B252-7E23202150F0}"/>
    <hyperlink ref="D84" r:id="rId281" display="https://my.apps.factset.com/viewer/?_app_id=central_doc_viewer&amp;_dd2=%26f%3Dsld%26c%3Dtrue%26os%3D150008%26oe%3D150012&amp;_doc_docfn=U2FsdGVkX19IXaN+X2jbksAE7mw6iqXkMhmeIbaK1v7Qw/9hyM6T7A58TNbnqyv7uElOSZaN9z6RgEqhSHpZBns41zMmJKzVzmt2f968rZY=&amp;center_on_screen=true&amp;float_window=true&amp;height=800&amp;positioning_strategy=center_on_screen&amp;width=950" xr:uid="{7EEF0AC4-F180-4760-AF6D-A375376A736D}"/>
    <hyperlink ref="C84" r:id="rId282" display="https://my.apps.factset.com/viewer/?_app_id=central_doc_viewer&amp;_dd2=%26f%3Dsld%26c%3Dtrue%26os%3D99637%26oe%3D99641&amp;_doc_docfn=U2FsdGVkX18naZPLkfcjob1mlIQ3JNgsWL/ne6vSea+3YZMRvzID24ZM+nqGp6QhzJkZNLVrL/vMCXe4nGBi79qSBcZ4cH8IcFlwRrZ7nt4=&amp;center_on_screen=true&amp;float_window=true&amp;height=800&amp;positioning_strategy=center_on_screen&amp;width=950" xr:uid="{D9372BB2-8EF4-41C1-B5E1-25BBEEBC5E41}"/>
    <hyperlink ref="B84" r:id="rId283" display="https://my.apps.factset.com/viewer/?_app_id=central_doc_viewer&amp;_dd2=%26f%3Dsld%26c%3Dtrue%26os%3D60993%26oe%3D60997&amp;_doc_docfn=U2FsdGVkX1+4UL5nhaiYON7dWxfu5GhtixP7QHjZRUb88qNMRflQQm3dKjn2P3Tq6fpQ75FDzzGGb3OhIKxNjY5Ys+ulvRE+ipzON4HmtKY=&amp;center_on_screen=true&amp;float_window=true&amp;height=800&amp;positioning_strategy=center_on_screen&amp;width=950" xr:uid="{B411E1E6-76E9-43F4-9B69-42D16A00F357}"/>
    <hyperlink ref="H87" r:id="rId284" display="https://my.apps.factset.com/viewer/?_app_id=central_doc_viewer&amp;_dd2=%26f%3Dsld%26c%3Dtrue%26os%3D131726%26oe%3D131736&amp;_doc_docfn=U2FsdGVkX189NXLmnc0I1y1VIw3IVtUVm40ljOz+LtzulZyH6Inx3OEaJSL/Evtn/BsCaE3HzUYpIE1ToCD82B40ec0EF6ykNnj9184rW5U=&amp;center_on_screen=true&amp;float_window=true&amp;height=800&amp;positioning_strategy=center_on_screen&amp;width=950" xr:uid="{C15007CB-4206-4691-91DB-565FC4879B56}"/>
    <hyperlink ref="G87" r:id="rId285" display="https://my.apps.factset.com/viewer/?_app_id=central_doc_viewer&amp;_dd2=%26f%3Dsld%26c%3Dtrue%26os%3D131715%26oe%3D131725&amp;_doc_docfn=U2FsdGVkX1+qcdKnZ3b4+ODn6wQ5hP6GE4Bw9zdNIUT2OEo9WGRbkMqKafZEc1VTIxs+OarL1zFbhI8wISA/BubMBvMwkBIG56uYUYO1FyQ=&amp;center_on_screen=true&amp;float_window=true&amp;height=800&amp;positioning_strategy=center_on_screen&amp;width=950" xr:uid="{8B5F0EBE-BCAB-4CA2-84BB-D3C745AE5869}"/>
    <hyperlink ref="F87" r:id="rId286" display="https://my.apps.factset.com/viewer/?_app_id=central_doc_viewer&amp;_dd2=%26f%3Dsld%26c%3Dtrue%26os%3D181994%26oe%3D182004&amp;_doc_docfn=U2FsdGVkX18hl9dh7fvJALMUNjc0wNMkDCh5LzNuJNgr07sdwVyd4gQMH7Ppccscd3X5Vw59cu2aVVHo3EIfIxkAps4+irfao8rMzL5rR6Q=&amp;center_on_screen=true&amp;float_window=true&amp;height=800&amp;positioning_strategy=center_on_screen&amp;width=950" xr:uid="{15023003-80BF-4C72-ABFD-D519FF1314B7}"/>
    <hyperlink ref="E87" r:id="rId287" display="https://my.apps.factset.com/viewer/?_app_id=central_doc_viewer&amp;_dd2=%26f%3Dsld%26c%3Dtrue%26os%3D45644%26oe%3D45654&amp;_doc_docfn=U2FsdGVkX1/KcpByebarfic0n2rWv6YqKHaqx2/vNCKB0vhGkeub+/502QFqHEOQN81DxDlF5GZWwFOzpfUD0UgHiIQVZd/FRXkrjlsxMJlmM9lz9RzmgLXQVF7ZqYQF&amp;center_on_screen=true&amp;float_window=true&amp;height=800&amp;positioning_strategy=center_on_screen&amp;width=950" xr:uid="{C338A65C-AD3B-4186-B256-F6F717D637F2}"/>
    <hyperlink ref="D87" r:id="rId288" display="https://my.apps.factset.com/viewer/?_app_id=central_doc_viewer&amp;_dd2=%26f%3Dsld%26c%3Dtrue%26os%3D155990%26oe%3D156000&amp;_doc_docfn=U2FsdGVkX1/6RMfEHyp/FZwnBN9pdrhvkVccTcvfpO6ikIbMc2N9CpPXrjDRnUhL+t0WmO3KMJyRoqOpXmJE0QcKbUPIEZAQpzLoVfRhfy4=&amp;center_on_screen=true&amp;float_window=true&amp;height=800&amp;positioning_strategy=center_on_screen&amp;width=950" xr:uid="{30145F73-12F9-42BC-AB16-C7103443E402}"/>
    <hyperlink ref="C87" r:id="rId289" display="https://my.apps.factset.com/viewer/?_app_id=central_doc_viewer&amp;_dd2=%26f%3Dsld%26c%3Dtrue%26os%3D106694%26oe%3D106704&amp;_doc_docfn=U2FsdGVkX1+qdKGxAaARdATxqeFkdkI6QWBNXW4h7ZQjY/Anw5r+HG8eFaCshOWq98SO1BjwPhmq4//ozRs63tEdGnN7RH31elG/H3oCe04=&amp;center_on_screen=true&amp;float_window=true&amp;height=800&amp;positioning_strategy=center_on_screen&amp;width=950" xr:uid="{971B1449-C6BB-409C-AB1B-DE52C4B0E1BD}"/>
    <hyperlink ref="B87" r:id="rId290" display="https://my.apps.factset.com/viewer/?_app_id=central_doc_viewer&amp;_dd2=%26f%3Dsld%26c%3Dtrue%26os%3D63086%26oe%3D63096&amp;_doc_docfn=U2FsdGVkX18ZCxAjlFGwDEdxBpLj38AczFgQmBoyrbsw49sGK/h33hGhWBdbHd6w36dY4bX8Px16hb/5iK38lAbs/rSC/sPl9eD3C/MlJ40=&amp;center_on_screen=true&amp;float_window=true&amp;height=800&amp;positioning_strategy=center_on_screen&amp;width=950" xr:uid="{D8431FE2-EF67-48EE-A015-C51364EC3BD9}"/>
    <hyperlink ref="M84" r:id="rId291" display="https://my.apps.factset.com/viewer/?_app_id=central_doc_viewer&amp;_dd2=%26f%3Dsld%26c%3Dtrue%26os%3D130320%26oe%3D130326&amp;_doc_docfn=U2FsdGVkX18Ik6jzlCzYll3khuFjoQ5JLkACpuLH/riA9iZXD/PfmcEodszA4MZq2SmavjU1xwf66G2/p/mM+AZ1k44Pt0QcNGsZNchr9TY=&amp;center_on_screen=true&amp;float_window=true&amp;height=800&amp;positioning_strategy=center_on_screen&amp;width=950" xr:uid="{9BF34E21-B117-40EA-8DC2-98DBF31275D5}"/>
    <hyperlink ref="M87" r:id="rId292" display="https://my.apps.factset.com/viewer/?_app_id=central_doc_viewer&amp;_dd2=%26f%3Dsld%26c%3Dtrue%26os%3D132260%26oe%3D132270&amp;_doc_docfn=U2FsdGVkX1/a29H+uiVYXhM63KGrQKEgglu1kF8qvj2YCc2ohm0KORhI8+A80goasFf6puIx/GKZvOEPHdsYhAzVG8nPOTg1y5QFcIrdrMs=&amp;center_on_screen=true&amp;float_window=true&amp;height=800&amp;positioning_strategy=center_on_screen&amp;width=950" xr:uid="{FE282C18-F6F7-4757-9310-297D7AFB676E}"/>
    <hyperlink ref="AB92" r:id="rId293" display="fdsup://factset/Doc Viewer Single?float_window=true&amp;positioning_strategy=center_on_screen&amp;_doc_docfn=U2FsdGVkX1+6WmUSUl3KrWoYh1JINl4xxd4SVfpimvEtW4VugGD3509KpNPNuJKgz5QHPuS77Gjz2EYTSZAj5A==&amp;_app_id=central_doc_viewer&amp;center_on_screen=true&amp;width=950&amp;height=800&amp;_dd2=%26f%3Dsld%26c%3Dtrue%26os%3D24823%26oe%3D24832" xr:uid="{A6655BF1-EBDD-4EF6-8513-5CC955D689FF}"/>
    <hyperlink ref="AB93" r:id="rId294" display="fdsup://factset/Doc Viewer Single?float_window=true&amp;positioning_strategy=center_on_screen&amp;_doc_docfn=U2FsdGVkX1+ZGRqMLfHeHAbxEcQ6uBCzdZiKzYl58ibFz5MSUx7jP3T3YZVpbj3JaebYek5y3srVl79g1bmw/w==&amp;_app_id=central_doc_viewer&amp;center_on_screen=true&amp;width=950&amp;height=800&amp;_dd2=%26f%3Dsld%26c%3Dtrue%26os%3D21232%26oe%3D21241" xr:uid="{BB863D9F-CD6B-421F-958C-61C6A2E96E81}"/>
    <hyperlink ref="AB94" r:id="rId295" display="fdsup://factset/Doc Viewer Single?float_window=true&amp;positioning_strategy=center_on_screen&amp;_doc_docfn=U2FsdGVkX1848ojxdBB0srVHv6LhdKwZtP8EK40XBaUOvbVfNi/XG6wm3Rwvm1qbpd4J/G619Dl1NQRrL6kevw==&amp;_app_id=central_doc_viewer&amp;center_on_screen=true&amp;width=950&amp;height=800&amp;_dd2=%26f%3Dsld%26c%3Dtrue%26os%3D17181%26oe%3D17187" xr:uid="{A9A35725-6CF8-49DF-9531-81B1BF435AA8}"/>
    <hyperlink ref="AB95" r:id="rId296" display="fdsup://factset/Doc Viewer Single?float_window=true&amp;positioning_strategy=center_on_screen&amp;_doc_docfn=U2FsdGVkX18eMSnGe+P7IlLwtH0B6F2yiBSj0JIo1rk8CTZsSF9ekrYITNCFSIWezGFN6cgk4JXOAcUYNyTe3Q==&amp;_app_id=central_doc_viewer&amp;center_on_screen=true&amp;width=950&amp;height=800&amp;_dd2=%26f%3Dsld%26c%3Dtrue%26os%3D17927%26oe%3D17936" xr:uid="{29C07ACC-BEB0-4C70-86B0-7040B5736A89}"/>
    <hyperlink ref="AB96" r:id="rId297" display="fdsup://factset/Doc Viewer Single?float_window=true&amp;positioning_strategy=center_on_screen&amp;_doc_docfn=U2FsdGVkX18nuOUyNo5N9dwKvZq4idpEwA3tG1IkJzJGtZpYxw2Sx060gEsEju5PmydxmlOxNef3uerz00nKGQ==&amp;_app_id=central_doc_viewer&amp;center_on_screen=true&amp;width=950&amp;height=800&amp;_dd2=%26f%3Dsld%26c%3Dtrue%26os%3D18552%26oe%3D18558" xr:uid="{4EB1A790-D447-4C89-BDE9-5758738B2095}"/>
    <hyperlink ref="AB97" r:id="rId298" display="fdsup://factset/Doc Viewer Single?float_window=true&amp;positioning_strategy=center_on_screen&amp;_doc_docfn=U2FsdGVkX18eevrDUQ0+Qqdrj6z+ssUxBoyopXdfEilQBEg/yY2FjF6s4OXll4u1BUkols3eBp8pRRzqbB0Q8g==&amp;_app_id=central_doc_viewer&amp;center_on_screen=true&amp;width=950&amp;height=800&amp;_dd2=%26f%3Dsld%26c%3Dtrue%26os%3D19167%26oe%3D19174" xr:uid="{1DB1CD7C-36BC-43F9-A203-05BB244B1EB2}"/>
    <hyperlink ref="AB100" r:id="rId299" display="fdsup://factset/Doc Viewer Single?float_window=true&amp;positioning_strategy=center_on_screen&amp;_doc_docfn=U2FsdGVkX1/+ucwNGORsYaHtPB663iQ1ZEVxHNUTjK1MEhLaix/nKiLmaWBIWLEIbGpSivRD02sibEzVNlhsfA==&amp;_app_id=central_doc_viewer&amp;center_on_screen=true&amp;width=950&amp;height=800&amp;_dd2=%26f%3Dsld%26c%3Dtrue%26os%3D19794%26oe%3D19799" xr:uid="{3C054917-01D6-4D83-91E6-7F38DA41A3F2}"/>
    <hyperlink ref="AB101" r:id="rId300" display="fdsup://factset/Doc Viewer Single?float_window=true&amp;positioning_strategy=center_on_screen&amp;_doc_docfn=U2FsdGVkX1+h7EPxikPfn1lHirwfs7jwpYHv8gq1Vr51HDB4Sexobeh/dl0/pr42oPESw49G7gv0RK3eTMfb9A==&amp;_app_id=central_doc_viewer&amp;center_on_screen=true&amp;width=950&amp;height=800&amp;_dd2=%26f%3Dsld%26c%3Dtrue%26os%3D20482%26oe%3D20488" xr:uid="{28081F69-FC86-4122-BF74-D0020271B85A}"/>
    <hyperlink ref="AB105" r:id="rId301" display="fdsup://factset/Doc Viewer Single?float_window=true&amp;positioning_strategy=center_on_screen&amp;_doc_docfn=U2FsdGVkX18FCHlTSTumnjSHbeH+3mwZaqES9sSD4JVdZ5/ji+UqdrfT2GG7Y1xW2JR3XRRzFx5GAXof/058XQ==&amp;_app_id=central_doc_viewer&amp;center_on_screen=true&amp;width=950&amp;height=800&amp;_dd2=%26f%3Dsld%26c%3Dtrue%26os%3D22114%26oe%3D22121" xr:uid="{2CFEDC67-376C-4608-A405-3231F4B4557F}"/>
    <hyperlink ref="AB106" r:id="rId302" display="fdsup://factset/Doc Viewer Single?float_window=true&amp;positioning_strategy=center_on_screen&amp;_doc_docfn=U2FsdGVkX1/NhpKr+iQTiaRgSCKYSAg68LTElS5SWoV7jO60xAQStbzbmbpBzs+iIqHjaSSzm21HAI+bKLrcKg==&amp;_app_id=central_doc_viewer&amp;center_on_screen=true&amp;width=950&amp;height=800&amp;_dd2=%26f%3Dsld%26c%3Dtrue%26os%3D22731%26oe%3D22738" xr:uid="{891909CC-E20E-4F94-8FAE-4E4214F3DC42}"/>
    <hyperlink ref="AB107" r:id="rId303" display="fdsup://factset/Doc Viewer Single?float_window=true&amp;positioning_strategy=center_on_screen&amp;_doc_docfn=U2FsdGVkX1+5SRkmUGO4vlDx7TXGVOOgD0ElTXBf62GG/00N4TTpkWrnRr6qhMknn5qCtMfjo3OxAvUFBRU+kA==&amp;_app_id=central_doc_viewer&amp;center_on_screen=true&amp;width=950&amp;height=800&amp;_dd2=%26f%3Dsld%26c%3Dtrue%26os%3D23353%26oe%3D23360" xr:uid="{E0A8F4D8-2271-41F4-8AD6-D6FCAFD35A6B}"/>
    <hyperlink ref="AB110" r:id="rId304" display="fdsup://factset/Doc Viewer Single?float_window=true&amp;positioning_strategy=center_on_screen&amp;_doc_docfn=U2FsdGVkX1+gCqSmAHQ3zUPcF6J7ZwGm0dSgbKJSdj6PMDJ8+5i/LfeOHlIWjBRuO3k+hW/Fj9EjzC/52OeIiA==&amp;_app_id=central_doc_viewer&amp;center_on_screen=true&amp;width=950&amp;height=800&amp;_dd2=%26f%3Dsld%26c%3Dtrue%26os%3D24013%26oe%3D24019" xr:uid="{8CFA5277-9132-4583-BA5F-416348D676EC}"/>
    <hyperlink ref="AB112" r:id="rId305" display="fdsup://factset/Doc Viewer Single?float_window=true&amp;positioning_strategy=center_on_screen&amp;_doc_docfn=U2FsdGVkX18tbeHGgykkCOv5rzixcuFzzXHahLGGiJhzgjPgpVYwVRqCCfkYaWs4FCG43ddI4H83/CY7wGl8Zw==&amp;_app_id=central_doc_viewer&amp;center_on_screen=true&amp;width=950&amp;height=800&amp;_dd2=%26f%3Dsld%26c%3Dtrue%26os%3D37119%26oe%3D37128" xr:uid="{8C20E64E-E2AD-42A5-9FF8-93C95A418238}"/>
    <hyperlink ref="AB113" r:id="rId306" display="fdsup://factset/Doc Viewer Single?float_window=true&amp;positioning_strategy=center_on_screen&amp;_doc_docfn=U2FsdGVkX1/EP3VBqgURfTprMzsW+CEDrZiLC5dcLaKgvqDTUa4RHSxAlxO8ekXf6Ax0KuGhpCWV59u0h3KIMA==&amp;_app_id=central_doc_viewer&amp;center_on_screen=true&amp;width=950&amp;height=800&amp;_dd2=%26f%3Dsld%26c%3Dtrue%26os%3D35200%26oe%3D35209" xr:uid="{A91B3E4A-833D-4FD7-B44B-4CBBD2B57BC3}"/>
    <hyperlink ref="AB114" r:id="rId307" display="fdsup://factset/Doc Viewer Single?float_window=true&amp;positioning_strategy=center_on_screen&amp;_doc_docfn=U2FsdGVkX18EkvmqdVS6+3fcgD9bUFJLeQlp4ryZJbNtMMEJ4QdRm0+Y33t6rgxcvw2XjFXnVeJv6l8ht8fzpQ==&amp;_app_id=central_doc_viewer&amp;center_on_screen=true&amp;width=950&amp;height=800&amp;_dd2=%26f%3Dsld%26c%3Dtrue%26os%3D30995%26oe%3D31002" xr:uid="{EAD8FDB8-7B2A-4DA0-8181-1C50FE697521}"/>
    <hyperlink ref="AB115" r:id="rId308" display="fdsup://factset/Doc Viewer Single?float_window=true&amp;positioning_strategy=center_on_screen&amp;_doc_docfn=U2FsdGVkX1/p3nXnnkAsndw64fAN+EyPc0pAFmK7gkUlE1c9yaFEhNKbDv7AC4J7VVPlENFdXALWQiew6WNHqQ==&amp;_app_id=central_doc_viewer&amp;center_on_screen=true&amp;width=950&amp;height=800&amp;_dd2=%26f%3Dsld%26c%3Dtrue%26os%3D26408%26oe%3D26415" xr:uid="{E799BE33-217D-4225-B650-0567A2C7732B}"/>
    <hyperlink ref="AB116" r:id="rId309" display="fdsup://factset/Doc Viewer Single?float_window=true&amp;positioning_strategy=center_on_screen&amp;_doc_docfn=U2FsdGVkX18CUSyriFzSrx8aCiJEphILwSX8Le4mRcmOKV7+WkGjkJeRpn3D36OXHRtdtmDGKkebCZSJup1DyA==&amp;_app_id=central_doc_viewer&amp;center_on_screen=true&amp;width=950&amp;height=800&amp;_dd2=%26f%3Dsld%26c%3Dtrue%26os%3D27037%26oe%3D27043" xr:uid="{1DEAF130-8EA9-4384-AB49-9DAC12BB5713}"/>
    <hyperlink ref="AB118" r:id="rId310" display="fdsup://factset/Doc Viewer Single?float_window=true&amp;positioning_strategy=center_on_screen&amp;_doc_docfn=U2FsdGVkX19avnofuavsUC4pbQegmHoVRjtt8wI7RorOTfzIasIYKGVIWC24QmsIAOZ1HQkgW7KIChaNb+PakA==&amp;_app_id=central_doc_viewer&amp;center_on_screen=true&amp;width=950&amp;height=800&amp;_dd2=%26f%3Dsld%26c%3Dtrue%26os%3D27661%26oe%3D27667" xr:uid="{845D4AD8-45C8-40EF-9195-27DC9B006CF2}"/>
    <hyperlink ref="AB119" r:id="rId311" display="fdsup://factset/Doc Viewer Single?float_window=true&amp;positioning_strategy=center_on_screen&amp;_doc_docfn=U2FsdGVkX18kZpidlc9eTvpLqRRNql6Zc/ToSPa38traNvAvLnUFs5MWbyNnrVFUjfMIPPHK45N8PMn4FiNYOQ==&amp;_app_id=central_doc_viewer&amp;center_on_screen=true&amp;width=950&amp;height=800&amp;_dd2=%26f%3Dsld%26c%3Dtrue%26os%3D28289%26oe%3D28295" xr:uid="{D7C563E1-303B-4F20-BC20-B5A4A5A6EF75}"/>
    <hyperlink ref="AB120" r:id="rId312" display="fdsup://factset/Doc Viewer Single?float_window=true&amp;positioning_strategy=center_on_screen&amp;_doc_docfn=U2FsdGVkX1+g3ptOE+cLg3Lv5ka4iHAnNsR2RKES5KZ9DWMbmTBwwTbuH3aKdFK89XIL9AsAQl1JhDVdDpg/ag==&amp;_app_id=central_doc_viewer&amp;center_on_screen=true&amp;width=950&amp;height=800&amp;_dd2=%26f%3Dsld%26c%3Dtrue%26os%3D28920%26oe%3D28926" xr:uid="{CE3F5383-C327-4F2F-A0EF-5D9046ED91DD}"/>
    <hyperlink ref="AB122" r:id="rId313" display="fdsup://factset/Doc Viewer Single?float_window=true&amp;positioning_strategy=center_on_screen&amp;_doc_docfn=U2FsdGVkX18Ak26yTDBfHPXq2ohzuQCYnxtAasfG8X1LmVHY2F/JUu6/dXFnuzsshtpdAgLKTlzVm9eQZPLckw==&amp;_app_id=central_doc_viewer&amp;center_on_screen=true&amp;width=950&amp;height=800&amp;_dd2=%26f%3Dsld%26c%3Dtrue%26os%3D29544%26oe%3D29550" xr:uid="{2B5D76AC-E4A0-4608-B87D-395210FB340C}"/>
    <hyperlink ref="AB123" r:id="rId314" display="fdsup://factset/Doc Viewer Single?float_window=true&amp;positioning_strategy=center_on_screen&amp;_doc_docfn=U2FsdGVkX19c6gROFEjuGRy/45Fc1LTiW7KWCjCf4J6QkBVpfCvwS7G8fPvl5lUxI2xPTpktmGxpysaxSKPBmA==&amp;_app_id=central_doc_viewer&amp;center_on_screen=true&amp;width=950&amp;height=800&amp;_dd2=%26f%3Dsld%26c%3Dtrue%26os%3D30238%26oe%3D30245" xr:uid="{1E8BA5C8-0245-478A-9AD2-4AD88901403D}"/>
    <hyperlink ref="AB124" r:id="rId315" display="fdsup://factset/Doc Viewer Single?float_window=true&amp;positioning_strategy=center_on_screen&amp;_doc_docfn=U2FsdGVkX1+Pm0DO0aGfewwupYYO9qjaI/Ox0igzD0pwHg37OJpvWApKXtfrmAHa166JLkdJzSwIWyKuaZcwfQ==&amp;_app_id=central_doc_viewer&amp;center_on_screen=true&amp;width=950&amp;height=800&amp;_dd2=%26f%3Dsld%26c%3Dtrue%26os%3D31860%26oe%3D31867" xr:uid="{10A6BB85-0765-4297-B456-03051FABE290}"/>
    <hyperlink ref="AB125" r:id="rId316" display="fdsup://factset/Doc Viewer Single?float_window=true&amp;positioning_strategy=center_on_screen&amp;_doc_docfn=U2FsdGVkX18Rk82Z2/aWRjQz9Sfo67JchkH8wGJ7eycN1HiWLiwG9oKFFDkutCfZgaKwz0sZonjhCpcG3CTPIw==&amp;_app_id=central_doc_viewer&amp;center_on_screen=true&amp;width=950&amp;height=800&amp;_dd2=%26f%3Dsld%26c%3Dtrue%26os%3D32480%26oe%3D32486" xr:uid="{54BA9EAB-C459-45AB-A945-6B49291FB067}"/>
    <hyperlink ref="AB126" r:id="rId317" display="fdsup://factset/Doc Viewer Single?float_window=true&amp;positioning_strategy=center_on_screen&amp;_doc_docfn=U2FsdGVkX1/RUzh5b7Xc6ML9e2oYUg/OJoihRwVXsFmSItPZDEJUiNqzoZbfeZPiL0CYvfh9DQS85ZLDLSAAaw==&amp;_app_id=central_doc_viewer&amp;center_on_screen=true&amp;width=950&amp;height=800&amp;_dd2=%26f%3Dsld%26c%3Dtrue%26os%3D33101%26oe%3D33107" xr:uid="{E83C0820-E82E-4741-B5B1-6E6856463AA6}"/>
    <hyperlink ref="AB127" r:id="rId318" display="fdsup://factset/Doc Viewer Single?float_window=true&amp;positioning_strategy=center_on_screen&amp;_doc_docfn=U2FsdGVkX19rWm7I1oRus024xm+dxZNlx/u/Zm90JPYmi7II9F2Ejh56JWoZWcpBQs0GIKJcJGDkwuYc/37cNw==&amp;_app_id=central_doc_viewer&amp;center_on_screen=true&amp;width=950&amp;height=800&amp;_dd2=%26f%3Dsld%26c%3Dtrue%26os%3D33724%26oe%3D33730" xr:uid="{FA4D5622-E345-4B09-A0DA-684BB81CEB5E}"/>
    <hyperlink ref="AB128" r:id="rId319" display="fdsup://factset/Doc Viewer Single?float_window=true&amp;positioning_strategy=center_on_screen&amp;_doc_docfn=U2FsdGVkX19K7hvkHHA6+ZqgPtMEUc+nRWRKqVppCVShkp4xeaNLNLzgXXTTFATU39SRpoCWoeN/bV6zdrW3Dg==&amp;_app_id=central_doc_viewer&amp;center_on_screen=true&amp;width=950&amp;height=800&amp;_dd2=%26f%3Dsld%26c%3Dtrue%26os%3D34387%26oe%3D34393" xr:uid="{709EB35A-8A09-40DC-B089-BE6A670ADC30}"/>
    <hyperlink ref="AB131" r:id="rId320" display="fdsup://factset/Doc Viewer Single?float_window=true&amp;positioning_strategy=center_on_screen&amp;_doc_docfn=U2FsdGVkX18M3cDXLyRBlnN1LGE7QRcbkj6rZ/nXQm1UrWyzlFtdOXLxitEAj7MVBSDHiJEzancdVQhLzxXZlQ==&amp;_app_id=central_doc_viewer&amp;center_on_screen=true&amp;width=950&amp;height=800&amp;_dd2=%26f%3Dsld%26c%3Dtrue%26os%3D36273%26oe%3D36282" xr:uid="{8A64711B-57E5-4706-BA64-7A1A228DA7C5}"/>
    <hyperlink ref="W92" r:id="rId321" display="fdsup://factset/Doc Viewer Single?float_window=true&amp;positioning_strategy=center_on_screen&amp;_doc_docfn=U2FsdGVkX1+h6MyxwB5XoMzuzpKmBfy1l0nyKCuWLy6x9/VmpDXGjR0dBDhGgdboMPZT7XOjeMGJXYxG9PJ2hZUbHKXm1SDaI4vNtVxYJFY=&amp;_app_id=central_doc_viewer&amp;center_on_screen=true&amp;width=950&amp;height=800&amp;_dd2=%26f%3Dsld%26c%3Dtrue%26os%3D62652%26oe%3D62661" xr:uid="{D46D1CC9-77C5-4857-B58A-B49668A48CE9}"/>
    <hyperlink ref="W93" r:id="rId322" display="fdsup://factset/Doc Viewer Single?float_window=true&amp;positioning_strategy=center_on_screen&amp;_doc_docfn=U2FsdGVkX18jxSzWgnxjTDNN8P57uFiWJGm52OYcmRLLFpMEJdWxJKEjCAmx4AHd2o6PnxKbwfJFkg9DpqgK3XO3hIaG0Jm8R05GiDjn5bg=&amp;_app_id=central_doc_viewer&amp;center_on_screen=true&amp;width=950&amp;height=800&amp;_dd2=%26f%3Dsld%26c%3Dtrue%26os%3D59786%26oe%3D59795" xr:uid="{115F8B0E-5BAE-4A13-9070-23062EDAD4E4}"/>
    <hyperlink ref="W94" r:id="rId323" display="fdsup://factset/Doc Viewer Single?float_window=true&amp;positioning_strategy=center_on_screen&amp;_doc_docfn=U2FsdGVkX188z87EYM7wGFzMacH52kjRl5fDPzIDGURXR6l+C1x2l4BsziHe/KkLg1M3dbK6weoWImxwe2VM+YaJE+Ni2ZJEERqYYJso0yg=&amp;_app_id=central_doc_viewer&amp;center_on_screen=true&amp;width=950&amp;height=800&amp;_dd2=%26f%3Dsld%26c%3Dtrue%26os%3D56914%26oe%3D56923" xr:uid="{AA5020BE-46BF-41C9-B66E-0A0A4AA9DC9E}"/>
    <hyperlink ref="W95" r:id="rId324" display="fdsup://factset/Doc Viewer Single?float_window=true&amp;positioning_strategy=center_on_screen&amp;_doc_docfn=U2FsdGVkX1+uMTPGb815T/jTv34utiXvVfzHEHC/lXRS9KSTxEr4Czj48mtmEYljJmYt7mhdHU/+tajDhTmbU3x7OILk1BdhWxmEBl1ur70=&amp;_app_id=central_doc_viewer&amp;center_on_screen=true&amp;width=950&amp;height=800&amp;_dd2=%26f%3Dsld%26c%3Dtrue%26os%3D57430%26oe%3D57439" xr:uid="{AA746F46-5F8E-4A44-A955-3327E4869509}"/>
    <hyperlink ref="W96" r:id="rId325" display="fdsup://factset/Doc Viewer Single?float_window=true&amp;positioning_strategy=center_on_screen&amp;_doc_docfn=U2FsdGVkX18HyglLMuW+tGr3GiNtu80whGBQgeRoHendPv0Y6aRdoRHL9GTtWP8PlSF23PEesSpbWgx6D+fb5Ycu85TiE+PvdhPaxWC/0gk=&amp;_app_id=central_doc_viewer&amp;center_on_screen=true&amp;width=950&amp;height=800&amp;_dd2=%26f%3Dsld%26c%3Dtrue%26os%3D57922%26oe%3D57928" xr:uid="{129F6962-B9EC-483F-9C41-346E9E705695}"/>
    <hyperlink ref="W97" r:id="rId326" display="fdsup://factset/Doc Viewer Single?float_window=true&amp;positioning_strategy=center_on_screen&amp;_doc_docfn=U2FsdGVkX1/mRGNqfTyhFXkR4h5EjUC4r7L+D2gBNSVSbJh/13WXfmkW/0wlX3mR0T1DOXNtKwc+C593IIpYxJMJJxvJonKjE41uZfzfLlA=&amp;_app_id=central_doc_viewer&amp;center_on_screen=true&amp;width=950&amp;height=800&amp;_dd2=%26f%3Dsld%26c%3Dtrue%26os%3D58387%26oe%3D58394" xr:uid="{CC36DCBD-99ED-4BE3-952A-5028993BAED1}"/>
    <hyperlink ref="W100" r:id="rId327" display="fdsup://factset/Doc Viewer Single?float_window=true&amp;positioning_strategy=center_on_screen&amp;_doc_docfn=U2FsdGVkX19r66k59IHz5IGzneOvEx1TX8KKorIk4ZkFlSWEUah3UW00P36EcV2jIDD7xdVs/gvbbI7qObJnzXTsMdBoMXifAvVO2AFxim0=&amp;_app_id=central_doc_viewer&amp;center_on_screen=true&amp;width=950&amp;height=800&amp;_dd2=%26f%3Dsld%26c%3Dtrue%26os%3D58854%26oe%3D58859" xr:uid="{04077B95-6F3A-4863-91CD-54950E58E2EF}"/>
    <hyperlink ref="W101" r:id="rId328" display="fdsup://factset/Doc Viewer Single?float_window=true&amp;positioning_strategy=center_on_screen&amp;_doc_docfn=U2FsdGVkX1+xEsVxhpJXBiB8DLIAGVCEOB9e4DtL7JIYpm2Au8ZdZ+S2k1n9+fvGBO1d6FKXsQ5Li8EKbnyOcboPduWilkpLO6aWYfWtSiI=&amp;_app_id=central_doc_viewer&amp;center_on_screen=true&amp;width=950&amp;height=800&amp;_dd2=%26f%3Dsld%26c%3Dtrue%26os%3D59321%26oe%3D59327" xr:uid="{34EFBB6F-E476-4E1A-88DC-99D772022BAB}"/>
    <hyperlink ref="W105" r:id="rId329" display="fdsup://factset/Doc Viewer Single?float_window=true&amp;positioning_strategy=center_on_screen&amp;_doc_docfn=U2FsdGVkX1/UGlCQdXAthH6S5KeMjrmlX2KG3Ij1Nh0nCQMAEslCUNP2qMXUSKPmtNu43gmrr6mjlYk0ThmB0qMxcYJlvLfoO55P+8mdvSs=&amp;_app_id=central_doc_viewer&amp;center_on_screen=true&amp;width=950&amp;height=800&amp;_dd2=%26f%3Dsld%26c%3Dtrue%26os%3D60274%26oe%3D60281" xr:uid="{CB2AD966-F0BE-4CF5-910E-3B37F4719A28}"/>
    <hyperlink ref="W106" r:id="rId330" display="fdsup://factset/Doc Viewer Single?float_window=true&amp;positioning_strategy=center_on_screen&amp;_doc_docfn=U2FsdGVkX1/1grvn7unpeSm7ElHxeqN6orC0KyLdO5H/6YGEDKLc5vcdHgMGS/MIC6MjFAv06G1bfXYA/HI9EkYRQ/eqAafj3YK364AimU8=&amp;_app_id=central_doc_viewer&amp;center_on_screen=true&amp;width=950&amp;height=800&amp;_dd2=%26f%3Dsld%26c%3Dtrue%26os%3D60780%26oe%3D60786" xr:uid="{5A6D3437-AC67-416B-8F26-8DE961A4AEA2}"/>
    <hyperlink ref="W108" r:id="rId331" display="fdsup://factset/Doc Viewer Single?float_window=true&amp;positioning_strategy=center_on_screen&amp;_doc_docfn=U2FsdGVkX1/lnpm/8J9mOHyCAD/+HcNoqiwbuFNR7Z/6uhA78u/aS0TAl14meXEAFUBSx7WspzUooj0tDZ47pfxDf3VJJRdXf+CJcLSBBvg=&amp;_app_id=central_doc_viewer&amp;center_on_screen=true&amp;width=950&amp;height=800&amp;_dd2=%26f%3Dsld%26c%3Dtrue%26os%3D61237%26oe%3D61244" xr:uid="{A59031E2-BA94-4580-AD2F-532E2FB8858E}"/>
    <hyperlink ref="W109" r:id="rId332" display="fdsup://factset/Doc Viewer Single?float_window=true&amp;positioning_strategy=center_on_screen&amp;_doc_docfn=U2FsdGVkX1+USrMclhUH84xLYhQgI4a2f/nUN/vcBzCz+2Uk5B8meLStKJxKVZmxty1r1a7Edv8vPLeERp4YBfs/LTlKW4hp9SKQ1XC024I=&amp;_app_id=central_doc_viewer&amp;center_on_screen=true&amp;width=950&amp;height=800&amp;_dd2=%26f%3Dsld%26c%3Dtrue%26os%3D61718%26oe%3D61725" xr:uid="{5B8E41D9-165C-46AC-B0D8-AA97DD4243A4}"/>
    <hyperlink ref="W110" r:id="rId333" display="fdsup://factset/Doc Viewer Single?float_window=true&amp;positioning_strategy=center_on_screen&amp;_doc_docfn=U2FsdGVkX18rka+53LDAF/sm8fFj9c9N9EpMe2L4o/64wYYdOgeAQpdbuPzHAIyGfPydKzO69NwILpj7YZkcpv3Pu6DcZfiUky76b0Fh8cY=&amp;_app_id=central_doc_viewer&amp;center_on_screen=true&amp;width=950&amp;height=800&amp;_dd2=%26f%3Dsld%26c%3Dtrue%26os%3D62199%26oe%3D62205" xr:uid="{704CD03F-30C8-4425-A50C-09AAE3286B07}"/>
    <hyperlink ref="W112" r:id="rId334" display="fdsup://factset/Doc Viewer Single?float_window=true&amp;positioning_strategy=center_on_screen&amp;_doc_docfn=U2FsdGVkX19JcHe8O6jmzbQ3EIKBsUN7tB7/kZ5PpEMoATJ527ZPWsFQkjAE0xOvsNw6fLVZXlR0LsBHuBtnGHglnJO/RSNZq9xfvbqhKX8=&amp;_app_id=central_doc_viewer&amp;center_on_screen=true&amp;width=950&amp;height=800&amp;_dd2=%26f%3Dsld%26c%3Dtrue%26os%3D73986%26oe%3D73997" xr:uid="{0F7845D2-BBFF-4D8F-905A-5614D5E66636}"/>
    <hyperlink ref="W113" r:id="rId335" display="fdsup://factset/Doc Viewer Single?float_window=true&amp;positioning_strategy=center_on_screen&amp;_doc_docfn=U2FsdGVkX180lMnULddSEltxB3DmdIY39/H6epd9WcD76BKWxcHRWGbGgW5VnBwx9d9qvfwHAPxK1ZB8sWuW26VqxYHqvgtkS9K9C/eKfAI=&amp;_app_id=central_doc_viewer&amp;center_on_screen=true&amp;width=950&amp;height=800&amp;_dd2=%26f%3Dsld%26c%3Dtrue%26os%3D69695%26oe%3D69704" xr:uid="{4221A876-1F70-4FF4-BAA7-B887AA3B1598}"/>
    <hyperlink ref="W114" r:id="rId336" display="fdsup://factset/Doc Viewer Single?float_window=true&amp;positioning_strategy=center_on_screen&amp;_doc_docfn=U2FsdGVkX1+6eRT3UVAoICVjax/b1TUyb71D7BQSAtRE5a1S31b+n241biqSBS9CIKND2upYGpymIfRkcWKRQy+R4QdxDLhMHFcIMnnrIEE=&amp;_app_id=central_doc_viewer&amp;center_on_screen=true&amp;width=950&amp;height=800&amp;_dd2=%26f%3Dsld%26c%3Dtrue%26os%3D66744%26oe%3D66751" xr:uid="{75D1703B-027F-46DA-97AA-34D2C66C5D62}"/>
    <hyperlink ref="W115" r:id="rId337" display="fdsup://factset/Doc Viewer Single?float_window=true&amp;positioning_strategy=center_on_screen&amp;_doc_docfn=U2FsdGVkX18SgXQSOd1178juda0fXpIdkmpYEpePwT/UAOfzK2MpzFQJW96Kxyn9TmP7nyrtUZxvF1ppdWSYqNEcNbzZL1TqWAbGwQruOaQ=&amp;_app_id=central_doc_viewer&amp;center_on_screen=true&amp;width=950&amp;height=800&amp;_dd2=%26f%3Dsld%26c%3Dtrue%26os%3D63372%26oe%3D63379" xr:uid="{F31AEB87-6681-424A-BCE4-4E8D592C3101}"/>
    <hyperlink ref="W116" r:id="rId338" display="fdsup://factset/Doc Viewer Single?float_window=true&amp;positioning_strategy=center_on_screen&amp;_doc_docfn=U2FsdGVkX1+yZSuO4plZMw4D6gkM1umJ+ZRqBNMx5+5Z7F+Ql1fqrvW3bzNQkv0srDxHZVfRxj5rEYdfbC9BbFvCYjeix2DA/wUwrnj90fM=&amp;_app_id=central_doc_viewer&amp;center_on_screen=true&amp;width=950&amp;height=800&amp;_dd2=%26f%3Dsld%26c%3Dtrue%26os%3D63842%26oe%3D63848" xr:uid="{5A41E3E4-9819-4353-843C-C3D0A9129EBB}"/>
    <hyperlink ref="W118" r:id="rId339" display="fdsup://factset/Doc Viewer Single?float_window=true&amp;positioning_strategy=center_on_screen&amp;_doc_docfn=U2FsdGVkX1+7nFjh4Pb0ayR28Y6bWjUiDXY+vX/maQs7rXczGuJe4gZJU41PjAkX+NLlO7aVMBajFCEzW68t4VJZ/McomqpCpbEq7CZ/c3A=&amp;_app_id=central_doc_viewer&amp;center_on_screen=true&amp;width=950&amp;height=800&amp;_dd2=%26f%3Dsld%26c%3Dtrue%26os%3D64313%26oe%3D64319" xr:uid="{407703EF-238B-45BF-B4A7-FC5769EC1242}"/>
    <hyperlink ref="W119" r:id="rId340" display="fdsup://factset/Doc Viewer Single?float_window=true&amp;positioning_strategy=center_on_screen&amp;_doc_docfn=U2FsdGVkX1+oypyRu0XFvDf0xYyE1HawMETu2wk2M+s7Y+b8+yDe1fb7juxmjzQVSdNg7aKkGeFCYD+W066mpH8DM6DAwTOlP1RMi284HNk=&amp;_app_id=central_doc_viewer&amp;center_on_screen=true&amp;width=950&amp;height=800&amp;_dd2=%26f%3Dsld%26c%3Dtrue%26os%3D64800%26oe%3D64806" xr:uid="{9CF82A42-AD0D-4158-A5E7-3C7E99B33AD0}"/>
    <hyperlink ref="W120" r:id="rId341" display="fdsup://factset/Doc Viewer Single?float_window=true&amp;positioning_strategy=center_on_screen&amp;_doc_docfn=U2FsdGVkX1/PvuWhT+MX8SfQ4FUb2CG2W6PWTJGQhFrPQSfDcYDLHBPOfNt2P1buzccHbl/aOWNIhku7VzEwQlNeFJyO0FiNJW0W7pPmeHo=&amp;_app_id=central_doc_viewer&amp;center_on_screen=true&amp;width=950&amp;height=800&amp;_dd2=%26f%3Dsld%26c%3Dtrue%26os%3D65291%26oe%3D65297" xr:uid="{C1013FA6-CA8F-4996-9069-020F56E4111D}"/>
    <hyperlink ref="W122" r:id="rId342" display="fdsup://factset/Doc Viewer Single?float_window=true&amp;positioning_strategy=center_on_screen&amp;_doc_docfn=U2FsdGVkX18B1BS3+DSnk9lrfrkD7gSHOIGbWKl0dHBWb9AWNk+eI/bVvfaP6tiQsex6uV3frNGh5N7fwbuGWCUzdDIVCPT9yzdz1ozUSVE=&amp;_app_id=central_doc_viewer&amp;center_on_screen=true&amp;width=950&amp;height=800&amp;_dd2=%26f%3Dsld%26c%3Dtrue%26os%3D65770%26oe%3D65775" xr:uid="{E38C000E-4F2F-49EE-A628-E3B3A01B62C4}"/>
    <hyperlink ref="W123" r:id="rId343" display="fdsup://factset/Doc Viewer Single?float_window=true&amp;positioning_strategy=center_on_screen&amp;_doc_docfn=U2FsdGVkX18tfAj216N5QGckjm6ikbAzfufpOTmvNyCWou7LBnlv2FU6BuSW1Dp32eyI8Qzg/+5ytGDKW8qjb8PSqjmdHe7qa+QRuCUnEc8=&amp;_app_id=central_doc_viewer&amp;center_on_screen=true&amp;width=950&amp;height=800&amp;_dd2=%26f%3Dsld%26c%3Dtrue%26os%3D66255%26oe%3D66262" xr:uid="{070D0FDA-1EA6-4609-81F6-31427800B6C8}"/>
    <hyperlink ref="W124" r:id="rId344" display="fdsup://factset/Doc Viewer Single?float_window=true&amp;positioning_strategy=center_on_screen&amp;_doc_docfn=U2FsdGVkX182clfJgMy2GXdjNeO4vv+oYrgJdyHmcRoDSTum6o74gEl0wCsHdr5bNgO8xn8qbIV0m35HAyOlXjRbmB8gUr1mMAThniPWWqY=&amp;_app_id=central_doc_viewer&amp;center_on_screen=true&amp;width=950&amp;height=800&amp;_dd2=%26f%3Dsld%26c%3Dtrue%26os%3D67213%26oe%3D67220" xr:uid="{5F9952FF-E8C9-42A4-A3C4-918799031389}"/>
    <hyperlink ref="W125" r:id="rId345" display="fdsup://factset/Doc Viewer Single?float_window=true&amp;positioning_strategy=center_on_screen&amp;_doc_docfn=U2FsdGVkX1/O1a4S7++Hz4lavJiBKfHJUr0AVQvz1DPsbBDHCcAMuJnTKlbFfoHmTRT3m2Ee2MyEZ4cwug5K6Vdw7JhC+AB72t6UnWmKPpo=&amp;_app_id=central_doc_viewer&amp;center_on_screen=true&amp;width=950&amp;height=800&amp;_dd2=%26f%3Dsld%26c%3Dtrue%26os%3D67713%26oe%3D67719" xr:uid="{9EB3D968-13F2-4ABC-8758-FF2F50E71290}"/>
    <hyperlink ref="W126" r:id="rId346" display="fdsup://factset/Doc Viewer Single?float_window=true&amp;positioning_strategy=center_on_screen&amp;_doc_docfn=U2FsdGVkX18ihbbmRqsE+olcfvAOfQHA1LjrOKIjJ9u13oVKqw37Zx/1822GmviZ6KxtUyDps0PAhtP4GtdHhdZAG5Ou/Pp2Oc7wkZTRSRs=&amp;_app_id=central_doc_viewer&amp;center_on_screen=true&amp;width=950&amp;height=800&amp;_dd2=%26f%3Dsld%26c%3Dtrue%26os%3D68224%26oe%3D68230" xr:uid="{2A275521-6258-4D5E-911B-203606B87554}"/>
    <hyperlink ref="W127" r:id="rId347" display="fdsup://factset/Doc Viewer Single?float_window=true&amp;positioning_strategy=center_on_screen&amp;_doc_docfn=U2FsdGVkX1+KAot5Owjfhf4xoXYw0b/Gj9KnD9cte64k/8KS75OyY08I7MLrcozNnK0j9q8ZrJ0LgzwK+5L4Xc0J0eyWdzgcO2DmtzzyU58=&amp;_app_id=central_doc_viewer&amp;center_on_screen=true&amp;width=950&amp;height=800&amp;_dd2=%26f%3Dsld%26c%3Dtrue%26os%3D68742%26oe%3D68748" xr:uid="{10BE32A2-50B9-4711-AC56-0F39329637A1}"/>
    <hyperlink ref="W128" r:id="rId348" display="fdsup://factset/Doc Viewer Single?float_window=true&amp;positioning_strategy=center_on_screen&amp;_doc_docfn=U2FsdGVkX18O0ZVl834Bdng7AssW3VJv1wjgEUk9Yt5xA3r6mzPw+hZcLGn5GXoN/1I1YttViaEIKbAF4L13mIzGxkHnN3ABf5vZRPmEOSU=&amp;_app_id=central_doc_viewer&amp;center_on_screen=true&amp;width=950&amp;height=800&amp;_dd2=%26f%3Dsld%26c%3Dtrue%26os%3D69227%26oe%3D69233" xr:uid="{46C0ACD0-740D-41DE-A4A3-6E9C7C41D2A1}"/>
    <hyperlink ref="W131" r:id="rId349" display="fdsup://factset/Doc Viewer Single?float_window=true&amp;positioning_strategy=center_on_screen&amp;_doc_docfn=U2FsdGVkX1+yPEMMozXErrA4G1ngp3w3kDwid7y1aB41LHJtsMjjMK/tEDEnsZAUCFiaaPqaRvEpFOHubd6o+3hGDNWq3SXpa2/uTevPdVM=&amp;_app_id=central_doc_viewer&amp;center_on_screen=true&amp;width=950&amp;height=800&amp;_dd2=%26f%3Dsld%26c%3Dtrue%26os%3D73473%26oe%3D73482" xr:uid="{ADFD9536-DB11-4898-8644-C60867008DB2}"/>
    <hyperlink ref="W132" r:id="rId350" display="fdsup://factset/Doc Viewer Single?float_window=true&amp;positioning_strategy=center_on_screen&amp;_doc_docfn=U2FsdGVkX1/E4eol0yJbjwUaeu3APdRuJzACgL8EPABQpLnULWwgxXkcX6ThQxl/igsOw5R3TkywjJWs4EC95JnskSqVHKcqiNql917SsGQ=&amp;_app_id=central_doc_viewer&amp;center_on_screen=true&amp;width=950&amp;height=800&amp;_dd2=%26f%3Dsld%26c%3Dtrue%26os%3D70891%26oe%3D70892" xr:uid="{0A59F578-D05D-4D92-9EC4-A8690B58B623}"/>
    <hyperlink ref="W133" r:id="rId351" display="fdsup://factset/Doc Viewer Single?float_window=true&amp;positioning_strategy=center_on_screen&amp;_doc_docfn=U2FsdGVkX1+Fb+DtYnEBGC4HlQLfCQvbclZbma0GNvCz90oDxZ0sFDTpvpPrE1vU4K7PtJ4J98qzeiLNGVZ7YrjWk57W5aGTpYUPRQGgFFU=&amp;_app_id=central_doc_viewer&amp;center_on_screen=true&amp;width=950&amp;height=800&amp;_dd2=%26f%3Dsld%26c%3Dtrue%26os%3D71457%26oe%3D71462" xr:uid="{19C22EB5-196C-4ECF-B5F9-028FBF50E039}"/>
    <hyperlink ref="W134" r:id="rId352" display="fdsup://factset/Doc Viewer Single?float_window=true&amp;positioning_strategy=center_on_screen&amp;_doc_docfn=U2FsdGVkX1+xidJ3ijxqaJQ7hF01BuWpaASiISLM5saPQcZQ7bIH1VCOp6evwwjNHd1mJTan2rU3a81HJizvGD9TgvB5HwOlIX8FUEryJ60=&amp;_app_id=central_doc_viewer&amp;center_on_screen=true&amp;width=950&amp;height=800&amp;_dd2=%26f%3Dsld%26c%3Dtrue%26os%3D71940%26oe%3D71945" xr:uid="{AA1875A0-69CD-4B1D-AB75-6DF7EEF77CC5}"/>
    <hyperlink ref="W135" r:id="rId353" display="fdsup://factset/Doc Viewer Single?float_window=true&amp;positioning_strategy=center_on_screen&amp;_doc_docfn=U2FsdGVkX1+zWsr37ylxCNq7za0R4WjFM1OqyyDp++h7i0Z4LgFBXFtQoR92LdFToaziJbwh2HlFGpm4UR5UBX7ortvCKDekEM8gjX4kYRU=&amp;_app_id=central_doc_viewer&amp;center_on_screen=true&amp;width=950&amp;height=800&amp;_dd2=%26f%3Dsld%26c%3Dtrue%26os%3D72464%26oe%3D72471" xr:uid="{F76F9095-92D6-4A7E-A36C-E1633F9DCCDA}"/>
    <hyperlink ref="W136" r:id="rId354" display="fdsup://factset/Doc Viewer Single?float_window=true&amp;positioning_strategy=center_on_screen&amp;_doc_docfn=U2FsdGVkX18luLsacmttesZSl6kMb2zqHlhpblk8mizce44rJmH0iuYkewxhmslZZCPFp/9Pf3RO0mM96MyVZ+VqXZ2tu8tq7DINyZLEX/k=&amp;_app_id=central_doc_viewer&amp;center_on_screen=true&amp;width=950&amp;height=800&amp;_dd2=%26f%3Dsld%26c%3Dtrue%26os%3D72976%26oe%3D72985" xr:uid="{5469DBE8-A448-44BF-9932-92EA186FD600}"/>
    <hyperlink ref="R92" r:id="rId355" display="fdsup://factset/Doc Viewer Single?float_window=true&amp;positioning_strategy=center_on_screen&amp;_doc_docfn=U2FsdGVkX18ME/RAcNMaCP7tbVlNs0x37xpJt0dw4Q0OUof88P0EgjYRt2WzkwrITiluF2K75sTWn8uFRP0xbvy+HYGNrG6uFRJjMM+qjkY=&amp;_app_id=central_doc_viewer&amp;center_on_screen=true&amp;width=950&amp;height=800&amp;_dd2=%26f%3Dsld%26c%3Dtrue%26os%3D62826%26oe%3D62835" xr:uid="{E8B83BF0-4899-4DBB-8B44-85805737194B}"/>
    <hyperlink ref="R93" r:id="rId356" display="fdsup://factset/Doc Viewer Single?float_window=true&amp;positioning_strategy=center_on_screen&amp;_doc_docfn=U2FsdGVkX18lpQzMy/OBIsvy9QOs5abIQGiNXVbKfEiDxB7ts9PQXsEVuo/YZvYdkaVGtu97OTTriL3avlrsuFBMekV/CDw/ZFLEyp95gXE=&amp;_app_id=central_doc_viewer&amp;center_on_screen=true&amp;width=950&amp;height=800&amp;_dd2=%26f%3Dsld%26c%3Dtrue%26os%3D59967%26oe%3D59976" xr:uid="{1A91EAC5-E252-4DC0-8EB7-0A288192CE55}"/>
    <hyperlink ref="R94" r:id="rId357" display="fdsup://factset/Doc Viewer Single?float_window=true&amp;positioning_strategy=center_on_screen&amp;_doc_docfn=U2FsdGVkX197/9eg27o5Rho1OAIDcuzPVFqKomvN8Kqw7IkQEgL72slrhcZ2JJqi+RXM4TYL1xFT5zpLh01GSNX0spXadwY7ERrzd7JK+1I=&amp;_app_id=central_doc_viewer&amp;center_on_screen=true&amp;width=950&amp;height=800&amp;_dd2=%26f%3Dsld%26c%3Dtrue%26os%3D57118%26oe%3D57127" xr:uid="{C85CA9AA-BB15-4A0E-80A7-44DB24C4590D}"/>
    <hyperlink ref="R95" r:id="rId358" display="fdsup://factset/Doc Viewer Single?float_window=true&amp;positioning_strategy=center_on_screen&amp;_doc_docfn=U2FsdGVkX1+cx9IOOlJGPGX0N5gJ68kIQGDTD15iyMkd0td50gtr3CkbYmgD4rq1GJ04aIUNhMtdi0LFHOjCHquF/5iLeJq1LmzrvXfUT9k=&amp;_app_id=central_doc_viewer&amp;center_on_screen=true&amp;width=950&amp;height=800&amp;_dd2=%26f%3Dsld%26c%3Dtrue%26os%3D57626%26oe%3D57635" xr:uid="{200E6E22-B859-47F7-8609-663781CFE604}"/>
    <hyperlink ref="R96" r:id="rId359" display="fdsup://factset/Doc Viewer Single?float_window=true&amp;positioning_strategy=center_on_screen&amp;_doc_docfn=U2FsdGVkX19U1l3ozeKPv9any3eKYlZP83n868gmmxpsfsrMK4vtMKpHufvIzTIP+I+1eYkCBLAjfHA+vJ7qxn99nwcbmnqCM/lEOjb6uGM=&amp;_app_id=central_doc_viewer&amp;center_on_screen=true&amp;width=950&amp;height=800&amp;_dd2=%26f%3Dsld%26c%3Dtrue%26os%3D58115%26oe%3D58121" xr:uid="{78C10B4A-1019-4EEF-96BD-80FAD8C2660F}"/>
    <hyperlink ref="R97" r:id="rId360" display="fdsup://factset/Doc Viewer Single?float_window=true&amp;positioning_strategy=center_on_screen&amp;_doc_docfn=U2FsdGVkX1+x7y7iS8ahDCLiXbKiaJ5K2BeEANZIO9pm0ujK6uo0HBtZb+x2kMVVty2Rg0dJ01fMgxni8DxbAZ4NyqLPxScSVTY39xsYrPE=&amp;_app_id=central_doc_viewer&amp;center_on_screen=true&amp;width=950&amp;height=800&amp;_dd2=%26f%3Dsld%26c%3Dtrue%26os%3D58564%26oe%3D58571" xr:uid="{0C51B487-8DAD-4500-8335-219012C3085D}"/>
    <hyperlink ref="R100" r:id="rId361" display="fdsup://factset/Doc Viewer Single?float_window=true&amp;positioning_strategy=center_on_screen&amp;_doc_docfn=U2FsdGVkX1+XjDwZK2XjziiG0gI3Yf4U/faTDmL9p/Hm+rMRMDX/W05GdieBKk+DifpEzOYk9kdCwWjX1Q3XizcslvzUooWA7wAxDdwOFGA=&amp;_app_id=central_doc_viewer&amp;center_on_screen=true&amp;width=950&amp;height=800&amp;_dd2=%26f%3Dsld%26c%3Dtrue%26os%3D59036%26oe%3D59041" xr:uid="{FD98AC63-DAD7-444F-824D-0989789332DE}"/>
    <hyperlink ref="R101" r:id="rId362" display="fdsup://factset/Doc Viewer Single?float_window=true&amp;positioning_strategy=center_on_screen&amp;_doc_docfn=U2FsdGVkX19ZKCm4SsTqv0dn/GX6Sm0wOIzLPUciXlDNTOcdhWjVLaajV3wNoMBdPHaI+MjHbwFrfW1taG6QnCGONP87POzSX7MEhFxNPzI=&amp;_app_id=central_doc_viewer&amp;center_on_screen=true&amp;width=950&amp;height=800&amp;_dd2=%26f%3Dsld%26c%3Dtrue%26os%3D59502%26oe%3D59508" xr:uid="{D18469FF-4B44-4A42-9112-486AAAC880C0}"/>
    <hyperlink ref="R105" r:id="rId363" display="fdsup://factset/Doc Viewer Single?float_window=true&amp;positioning_strategy=center_on_screen&amp;_doc_docfn=U2FsdGVkX18NVFpsUTNJPThvrLUDSKOv4O6XgMJ1KeJ3sDyyeoFrF+Z0WeSO7TeGUlRTf0tvnfBLtgF3APkHSjXuyWhACNMlsCU60BB3fUQ=&amp;_app_id=central_doc_viewer&amp;center_on_screen=true&amp;width=950&amp;height=800&amp;_dd2=%26f%3Dsld%26c%3Dtrue%26os%3D60467%26oe%3D60474" xr:uid="{C1F1D9DA-420B-4775-AD6C-A0672C3F134B}"/>
    <hyperlink ref="R106" r:id="rId364" display="fdsup://factset/Doc Viewer Single?float_window=true&amp;positioning_strategy=center_on_screen&amp;_doc_docfn=U2FsdGVkX19Ijp7x8Zt15PR1zfSY40bk0qNXwNjDgV9vb21CTBxQ3BOK/nvSUXZjjQJglTQ3NONzvC0IpfFkcViF7K5tNL/KkDPV3VFc9Tw=&amp;_app_id=central_doc_viewer&amp;center_on_screen=true&amp;width=950&amp;height=800&amp;_dd2=%26f%3Dsld%26c%3Dtrue%26os%3D60972%26oe%3D60978" xr:uid="{AD242CBB-AB4C-4A1E-A934-7BF1DF1BE27C}"/>
    <hyperlink ref="R108" r:id="rId365" display="fdsup://factset/Doc Viewer Single?float_window=true&amp;positioning_strategy=center_on_screen&amp;_doc_docfn=U2FsdGVkX1+jplBqUG18+n05VK/+oGVHkS25n90JzBLu6f6AbmkX2bvXeUE4ARDTBBD0MFp464E2OgCv7MnOfHTJsEmfI95N6kLr9OnQhoA=&amp;_app_id=central_doc_viewer&amp;center_on_screen=true&amp;width=950&amp;height=800&amp;_dd2=%26f%3Dsld%26c%3Dtrue%26os%3D61410%26oe%3D61417" xr:uid="{54820DD3-9274-4A20-8A7E-963676780537}"/>
    <hyperlink ref="R109" r:id="rId366" display="fdsup://factset/Doc Viewer Single?float_window=true&amp;positioning_strategy=center_on_screen&amp;_doc_docfn=U2FsdGVkX1+3oG9GLlbEgNVvqr/Afo2O1JDQl4SL5gJlvCU13BsZM7xW7Z1szACpdKJ79mHmeY4wO/B5ugOBmx7O3eJTQplJZbfFx0b3Zdw=&amp;_app_id=central_doc_viewer&amp;center_on_screen=true&amp;width=950&amp;height=800&amp;_dd2=%26f%3Dsld%26c%3Dtrue%26os%3D61918%26oe%3D61924" xr:uid="{610F45FC-90AA-461A-8321-6BBA00948AA8}"/>
    <hyperlink ref="R110" r:id="rId367" display="fdsup://factset/Doc Viewer Single?float_window=true&amp;positioning_strategy=center_on_screen&amp;_doc_docfn=U2FsdGVkX19ekNr5CbBp7vfSlYhIqUh6zIF4SOGXOy/cPid+AGg/8c5FFtVfO1BnCTNgheJDskfZOwYFL9jYdfzsDxUnCRMXOM8uL9E4SRU=&amp;_app_id=central_doc_viewer&amp;center_on_screen=true&amp;width=950&amp;height=800&amp;_dd2=%26f%3Dsld%26c%3Dtrue%26os%3D62383%26oe%3D62389" xr:uid="{39E1DFD2-91D9-4C91-A25A-6AAFB1567178}"/>
    <hyperlink ref="R112" r:id="rId368" display="fdsup://factset/Doc Viewer Single?float_window=true&amp;positioning_strategy=center_on_screen&amp;_doc_docfn=U2FsdGVkX1/cVE5E9wEdnX4j6GgKOzy9au4MBDZIoXZVT99FcDIGLhhXjIpp0YIjnrNVud8TWGNDWQEeitqC0ifdtRvJC2+k6+mcZ/PIFZ0=&amp;_app_id=central_doc_viewer&amp;center_on_screen=true&amp;width=950&amp;height=800&amp;_dd2=%26f%3Dsld%26c%3Dtrue%26os%3D74188%26oe%3D74199" xr:uid="{D160C2D1-77A5-4480-8500-C4174C48DE46}"/>
    <hyperlink ref="R113" r:id="rId369" display="fdsup://factset/Doc Viewer Single?float_window=true&amp;positioning_strategy=center_on_screen&amp;_doc_docfn=U2FsdGVkX19PExTCCRiLh05aa6nwtaL5FgqkO8pDN64s90fd59zSqVr1XnuzEFV1GHBfsMHbRvFZ9hfiFi33PW8UaR/VdJhVFfM2dPC82Z0=&amp;_app_id=central_doc_viewer&amp;center_on_screen=true&amp;width=950&amp;height=800&amp;_dd2=%26f%3Dsld%26c%3Dtrue%26os%3D69874%26oe%3D69883" xr:uid="{8C1F7151-B761-4DB3-81CA-A7B9FD256BB7}"/>
    <hyperlink ref="R114" r:id="rId370" display="fdsup://factset/Doc Viewer Single?float_window=true&amp;positioning_strategy=center_on_screen&amp;_doc_docfn=U2FsdGVkX18PUXzZiAz1zII7Klnug+MgaLC5avZhdSzsPLqq8KkYIR65P0YtNjLnEHubn+LTv4VMlJU0tWwYBy5ldvaLGJzaE4flvOW9ZzM=&amp;_app_id=central_doc_viewer&amp;center_on_screen=true&amp;width=950&amp;height=800&amp;_dd2=%26f%3Dsld%26c%3Dtrue%26os%3D66927%26oe%3D66934" xr:uid="{787FD181-2F90-4E53-B710-2F6AB974F7CC}"/>
    <hyperlink ref="R115" r:id="rId371" display="fdsup://factset/Doc Viewer Single?float_window=true&amp;positioning_strategy=center_on_screen&amp;_doc_docfn=U2FsdGVkX191Fqm/AXHnyZhQiWHk1nNz4n9ab6evmVL6vlWoaN/m8HBtKIPeNCA/Fqy4rBDgSxldIpOk6Ua9iXJuuIuGxbliysIr++c6F34=&amp;_app_id=central_doc_viewer&amp;center_on_screen=true&amp;width=950&amp;height=800&amp;_dd2=%26f%3Dsld%26c%3Dtrue%26os%3D63559%26oe%3D63566" xr:uid="{6466C024-E667-4F58-87F8-E4061C6797EC}"/>
    <hyperlink ref="R116" r:id="rId372" display="fdsup://factset/Doc Viewer Single?float_window=true&amp;positioning_strategy=center_on_screen&amp;_doc_docfn=U2FsdGVkX18DVbzp4gnuGSeOZjyONh8Q3hjFvArCUZppvhl/OiZzQRkCG+mjVz8Ql61CzE48GTGU3rk9jr8Q1n8lNz33BMmts32rZx2xCAw=&amp;_app_id=central_doc_viewer&amp;center_on_screen=true&amp;width=950&amp;height=800&amp;_dd2=%26f%3Dsld%26c%3Dtrue%26os%3D64016%26oe%3D64022" xr:uid="{12B8FDEE-AAD4-479F-895A-7806C0D30E5D}"/>
    <hyperlink ref="R118" r:id="rId373" display="fdsup://factset/Doc Viewer Single?float_window=true&amp;positioning_strategy=center_on_screen&amp;_doc_docfn=U2FsdGVkX1/PNsPH3kvc427VK4Iwd5zLg83xsgdPd4pAuey0BmD58zQQqUQoJlBvABFrOFemjSpPwwhABt/MWTzfzikhPmFILCybPKNcYGE=&amp;_app_id=central_doc_viewer&amp;center_on_screen=true&amp;width=950&amp;height=800&amp;_dd2=%26f%3Dsld%26c%3Dtrue%26os%3D64505%26oe%3D64511" xr:uid="{F42E0312-6E11-4586-B282-43F9302FCBDB}"/>
    <hyperlink ref="R119" r:id="rId374" display="fdsup://factset/Doc Viewer Single?float_window=true&amp;positioning_strategy=center_on_screen&amp;_doc_docfn=U2FsdGVkX1/fi0UYjB8lh1POu9YrXHyz6o1/ZAjFaUmDuJRr+Py2RQ+60EIUDtXxH4nds0RVzKlqa2Ccfm83nhWW/TdfBaY30MghAypptxc=&amp;_app_id=central_doc_viewer&amp;center_on_screen=true&amp;width=950&amp;height=800&amp;_dd2=%26f%3Dsld%26c%3Dtrue%26os%3D64986%26oe%3D64992" xr:uid="{2B54248F-4086-40BB-A15C-69BF9804E688}"/>
    <hyperlink ref="R120" r:id="rId375" display="fdsup://factset/Doc Viewer Single?float_window=true&amp;positioning_strategy=center_on_screen&amp;_doc_docfn=U2FsdGVkX19OqeTIjkIQVuFljEtUDTjrEeyu8sc4uGD2cyghs/ekMPQogYNKBoOeq4u01yJhB7CmKQXKF4HLFAcFQEckdqY89jdS/4FAgYo=&amp;_app_id=central_doc_viewer&amp;center_on_screen=true&amp;width=950&amp;height=800&amp;_dd2=%26f%3Dsld%26c%3Dtrue%26os%3D65484%26oe%3D65490" xr:uid="{68799364-946C-471D-91CB-582EBC68E95B}"/>
    <hyperlink ref="R122" r:id="rId376" display="fdsup://factset/Doc Viewer Single?float_window=true&amp;positioning_strategy=center_on_screen&amp;_doc_docfn=U2FsdGVkX185kXLZvWVF8RAEHKudCRihkJt9gJd25a9olyJohpQRVI9BGCzuZJRJe8pUiSn+RAKYxfu84E1H+FxC7dtgJwUXGDtF79Cqv1M=&amp;_app_id=central_doc_viewer&amp;center_on_screen=true&amp;width=950&amp;height=800&amp;_dd2=%26f%3Dsld%26c%3Dtrue%26os%3D65951%26oe%3D65957" xr:uid="{0459D10B-98D0-488C-8A20-EC14E2DD7C64}"/>
    <hyperlink ref="R123" r:id="rId377" display="fdsup://factset/Doc Viewer Single?float_window=true&amp;positioning_strategy=center_on_screen&amp;_doc_docfn=U2FsdGVkX1/In7nn/y9XPKub6Q9MsfYgKZbMqgtRVv3v05+V6yoVg+HqnthjoAmPo9A3pKT2lS3uUQyQ6LIO+T0FSMn1qsWN/lS1VNjNr+g=&amp;_app_id=central_doc_viewer&amp;center_on_screen=true&amp;width=950&amp;height=800&amp;_dd2=%26f%3Dsld%26c%3Dtrue%26os%3D66450%26oe%3D66457" xr:uid="{FB52B125-05E9-474C-BDF4-09BCBCBE6E35}"/>
    <hyperlink ref="R124" r:id="rId378" display="fdsup://factset/Doc Viewer Single?float_window=true&amp;positioning_strategy=center_on_screen&amp;_doc_docfn=U2FsdGVkX1+QmbA4jepSBJdaFHO9oSnOGhBNBakFmOSHZmBvJ7MlsL2s8e0Leb2BNpf5hrYpfxD8Bm/DMKO2Ja8OtdtpRJ/C5uQnbYiKh+U=&amp;_app_id=central_doc_viewer&amp;center_on_screen=true&amp;width=950&amp;height=800&amp;_dd2=%26f%3Dsld%26c%3Dtrue%26os%3D67400%26oe%3D67407" xr:uid="{63572EEF-C1E9-408B-B622-74DD40277D3C}"/>
    <hyperlink ref="R125" r:id="rId379" display="fdsup://factset/Doc Viewer Single?float_window=true&amp;positioning_strategy=center_on_screen&amp;_doc_docfn=U2FsdGVkX1+dVkaZdmOnGp0jb6rmLd4w252uLglVh8Ic3RT/SgLLBr/XExyP9GihBeZoYCBGUp4494Xpql2GpFYkYv//qfo3P+U4vkxjHbQ=&amp;_app_id=central_doc_viewer&amp;center_on_screen=true&amp;width=950&amp;height=800&amp;_dd2=%26f%3Dsld%26c%3Dtrue%26os%3D67902%26oe%3D67908" xr:uid="{5B318254-C43B-423C-92B0-260635E52EB6}"/>
    <hyperlink ref="R126" r:id="rId380" display="fdsup://factset/Doc Viewer Single?float_window=true&amp;positioning_strategy=center_on_screen&amp;_doc_docfn=U2FsdGVkX1/EXIR/77fEG5Odglk4MTLsVw9NvTAMIM/UOl3iWcFPSDrf2V4nH2LbMihjuTBMQRaH2lzk8Iur79eoyFsucRqSYmf76sKDMig=&amp;_app_id=central_doc_viewer&amp;center_on_screen=true&amp;width=950&amp;height=800&amp;_dd2=%26f%3Dsld%26c%3Dtrue%26os%3D68420%26oe%3D68426" xr:uid="{14C093EA-E427-4669-A3CA-AE631E73063E}"/>
    <hyperlink ref="R127" r:id="rId381" display="fdsup://factset/Doc Viewer Single?float_window=true&amp;positioning_strategy=center_on_screen&amp;_doc_docfn=U2FsdGVkX18QpXAGPwuM/BL10NE6wrhMhlA4X19QEfMmeJNDOlEA+1GOXjycICMB+QO6dTCiGRp+UVlpUQ8YPLsxAENOOqLELsE0KhgZbwI=&amp;_app_id=central_doc_viewer&amp;center_on_screen=true&amp;width=950&amp;height=800&amp;_dd2=%26f%3Dsld%26c%3Dtrue%26os%3D68936%26oe%3D68942" xr:uid="{CF598305-EE20-4D2A-BF45-37F4496A94F8}"/>
    <hyperlink ref="R128" r:id="rId382" display="fdsup://factset/Doc Viewer Single?float_window=true&amp;positioning_strategy=center_on_screen&amp;_doc_docfn=U2FsdGVkX1/tRAbt/IMLMAYk7VUP787gPYjp7r/odMny9k0wB14mCOZJSFWcnqYHogAm7ttPD/jPO0lksEfdOghC4zvd//d8G3vwRIYo6RY=&amp;_app_id=central_doc_viewer&amp;center_on_screen=true&amp;width=950&amp;height=800&amp;_dd2=%26f%3Dsld%26c%3Dtrue%26os%3D69416%26oe%3D69422" xr:uid="{A1A42DB9-875F-4236-A1E4-6D29BCB9C5FD}"/>
    <hyperlink ref="R131" r:id="rId383" display="fdsup://factset/Doc Viewer Single?float_window=true&amp;positioning_strategy=center_on_screen&amp;_doc_docfn=U2FsdGVkX19bN+daiwq8aTpYpaH1wUi6qIBgN10MrsOpsDRbaDxRxy9TKg8xsq/GOsMAaquumJ1nz4L+qwACAUO/HN/0uqZqYyqH2jmmZAo=&amp;_app_id=central_doc_viewer&amp;center_on_screen=true&amp;width=950&amp;height=800&amp;_dd2=%26f%3Dsld%26c%3Dtrue%26os%3D73658%26oe%3D73665" xr:uid="{F50B1D1F-1530-49F0-8772-C44E71D2AB10}"/>
    <hyperlink ref="R132" r:id="rId384" display="fdsup://factset/Doc Viewer Single?float_window=true&amp;positioning_strategy=center_on_screen&amp;_doc_docfn=U2FsdGVkX1/1OP2MRtt7zESeaAaJKW0bdn1ryaUb4X8p0PS/y4sqq2d72J0KKY6ccZYVIZ6knMzDOquPWI3IibZ8/iESF4Q1iJTx9uke0nE=&amp;_app_id=central_doc_viewer&amp;center_on_screen=true&amp;width=950&amp;height=800&amp;_dd2=%26f%3Dsld%26c%3Dtrue%26os%3D71061%26oe%3D71062" xr:uid="{D74C55A6-7BC5-4785-8F9E-B311A901A391}"/>
    <hyperlink ref="R133" r:id="rId385" display="fdsup://factset/Doc Viewer Single?float_window=true&amp;positioning_strategy=center_on_screen&amp;_doc_docfn=U2FsdGVkX18sSQXtEK6jPKh9N3CFpg+oOd2MCq2RrZrCCObgfB6ATe6G6FiAFCA8RsAAIOnPhJt6k/xtuspHjg1kEjnylVahXmdgSDv0VVw=&amp;_app_id=central_doc_viewer&amp;center_on_screen=true&amp;width=950&amp;height=800&amp;_dd2=%26f%3Dsld%26c%3Dtrue%26os%3D71634%26oe%3D71639" xr:uid="{22228C6F-AD93-4669-A02C-D767AE014E1C}"/>
    <hyperlink ref="R134" r:id="rId386" display="fdsup://factset/Doc Viewer Single?float_window=true&amp;positioning_strategy=center_on_screen&amp;_doc_docfn=U2FsdGVkX19LrFwLkSD1QGwYoHr4kSfHjuedQTeoqzYZM/IRaHWVGJqEOAWFlP2OtJv1xgnUM975+x84zXWVIMImD7gmJt6q6fNO70Mfm2o=&amp;_app_id=central_doc_viewer&amp;center_on_screen=true&amp;width=950&amp;height=800&amp;_dd2=%26f%3Dsld%26c%3Dtrue%26os%3D72135%26oe%3D72140" xr:uid="{F8A13775-26CB-4925-A8D5-DCA0CE61037D}"/>
    <hyperlink ref="R135" r:id="rId387" display="fdsup://factset/Doc Viewer Single?float_window=true&amp;positioning_strategy=center_on_screen&amp;_doc_docfn=U2FsdGVkX18i6BCGig4zYHEFi4IX6LUi7E/c/fVrSSAeWqfrTVbjQozpjKsqXBSjyDbjPXl5/DfXcHjzI7mOKSF2FEzO6p4nQIMRRT57Tjc=&amp;_app_id=central_doc_viewer&amp;center_on_screen=true&amp;width=950&amp;height=800&amp;_dd2=%26f%3Dsld%26c%3Dtrue%26os%3D72674%26oe%3D72681" xr:uid="{B5BEB0D2-74D8-405C-A826-749F1D139E26}"/>
    <hyperlink ref="R136" r:id="rId388" display="fdsup://factset/Doc Viewer Single?float_window=true&amp;positioning_strategy=center_on_screen&amp;_doc_docfn=U2FsdGVkX1/EFgi4/54UxpXuLyTpLBceVbONm4cHAGnfEOCH8BeLIUPa3oCuEy6AfyA3k4TGKZwOEhk/IMbvx9yKx5bXl7aF8xts3cv5jgs=&amp;_app_id=central_doc_viewer&amp;center_on_screen=true&amp;width=950&amp;height=800&amp;_dd2=%26f%3Dsld%26c%3Dtrue%26os%3D73177%26oe%3D73184" xr:uid="{CF4816E5-DE92-4FA9-A757-E6B7ABEA4CB9}"/>
    <hyperlink ref="M92" r:id="rId389" display="fdsup://factset/Doc Viewer Single?float_window=true&amp;positioning_strategy=center_on_screen&amp;_doc_docfn=U2FsdGVkX18+K5nZLVujLJ/vACoD5kDzpxnIXAAnZDM2pVDXd3amQ1i+iuHA+wCf7vTmxdkk8rVWLAmGqH7rZuYe6wOX+wlogEW+6PYktbo=&amp;_app_id=central_doc_viewer&amp;center_on_screen=true&amp;width=950&amp;height=800&amp;_dd2=%26f%3Dsld%26c%3Dtrue%26os%3D61436%26oe%3D61445" xr:uid="{1C4AE9FA-92E0-4982-8A3D-B78C665CC25C}"/>
    <hyperlink ref="M93" r:id="rId390" display="fdsup://factset/Doc Viewer Single?float_window=true&amp;positioning_strategy=center_on_screen&amp;_doc_docfn=U2FsdGVkX1/hOXU/xj+Kj8yGFzukEFGmVg6cTPCdaKLM6QmbXzeLIaoQ0vCj0w76Oh7NdSKe3f9KTnZXkJLLiQcRzLQuVJBFDihFBd7aTwQ=&amp;_app_id=central_doc_viewer&amp;center_on_screen=true&amp;width=950&amp;height=800&amp;_dd2=%26f%3Dsld%26c%3Dtrue%26os%3D58577%26oe%3D58586" xr:uid="{BA5F7148-61C4-4738-AADD-2E2D7B8075D9}"/>
    <hyperlink ref="M94" r:id="rId391" display="fdsup://factset/Doc Viewer Single?float_window=true&amp;positioning_strategy=center_on_screen&amp;_doc_docfn=U2FsdGVkX1+tYdv4RdUkUYG+dUBGx/I1DxwqbahdPqwID+vLuhYEnu13WWCKbAJIVGUfQt6yltnLdq7J0hk0B3aifQfpeBAmiCeo/G4K12k=&amp;_app_id=central_doc_viewer&amp;center_on_screen=true&amp;width=950&amp;height=800&amp;_dd2=%26f%3Dsld%26c%3Dtrue%26os%3D55731%26oe%3D55740" xr:uid="{EA4BE92A-A8EC-4C07-97A5-68A92F2B3441}"/>
    <hyperlink ref="M95" r:id="rId392" display="fdsup://factset/Doc Viewer Single?float_window=true&amp;positioning_strategy=center_on_screen&amp;_doc_docfn=U2FsdGVkX1+IWo6z28OYTQ7/x5oa/Xn+4wtP2TN34mxHLgJqCaM4FkQmf5ss1+xNJmeB8zl7GpDXEO/Ob8bn5pb339xntADHutzK7Abxh10=&amp;_app_id=central_doc_viewer&amp;center_on_screen=true&amp;width=950&amp;height=800&amp;_dd2=%26f%3Dsld%26c%3Dtrue%26os%3D56238%26oe%3D56245" xr:uid="{CF2D8570-DE54-49D6-BBCD-D157FA28E191}"/>
    <hyperlink ref="M96" r:id="rId393" display="fdsup://factset/Doc Viewer Single?float_window=true&amp;positioning_strategy=center_on_screen&amp;_doc_docfn=U2FsdGVkX1/IAiVA/HdFu+bGfufR+2ebZqFojTDtzmGcDYVBz2Gc+E1mBscH7s7w8gN79UWWJKs7bBbIEHzBxSIMxZJ4V6CVXyh1/FHdeTU=&amp;_app_id=central_doc_viewer&amp;center_on_screen=true&amp;width=950&amp;height=800&amp;_dd2=%26f%3Dsld%26c%3Dtrue%26os%3D56725%26oe%3D56731" xr:uid="{FC788F66-5C5F-4A94-8E42-4739282CBF76}"/>
    <hyperlink ref="M97" r:id="rId394" display="fdsup://factset/Doc Viewer Single?float_window=true&amp;positioning_strategy=center_on_screen&amp;_doc_docfn=U2FsdGVkX19l1MSfRqiXPMLOxHn+rntS8zKyjNiOXUNM0kZ+Lam79cJRPdqTvao4Rdhf8dKwpNyCrafxu6k/rBBNKZX5vVmv72q5IPqKURo=&amp;_app_id=central_doc_viewer&amp;center_on_screen=true&amp;width=950&amp;height=800&amp;_dd2=%26f%3Dsld%26c%3Dtrue%26os%3D57173%26oe%3D57179" xr:uid="{5DB94709-28E7-4904-B724-11A7F78B53CF}"/>
    <hyperlink ref="M100" r:id="rId395" display="fdsup://factset/Doc Viewer Single?float_window=true&amp;positioning_strategy=center_on_screen&amp;_doc_docfn=U2FsdGVkX1/+E70q3nF0Ipt1GnkxSERAjGXAJdr7/lkLg0lo9OktiKSRfeOX5E/LmtVBh16bfvdnqgJHHYQ/hm6BYYuwdp55X+Wc9ZnvzDQ=&amp;_app_id=central_doc_viewer&amp;center_on_screen=true&amp;width=950&amp;height=800&amp;_dd2=%26f%3Dsld%26c%3Dtrue%26os%3D57645%26oe%3D57651" xr:uid="{E2FE80DF-2C95-4AEC-9308-324D96DF2FD6}"/>
    <hyperlink ref="M101" r:id="rId396" display="fdsup://factset/Doc Viewer Single?float_window=true&amp;positioning_strategy=center_on_screen&amp;_doc_docfn=U2FsdGVkX1+v549lD/2tmmjjjeMPXu/lZLEHN6o0x2yTYzZpcoEGPNd8jrc2/i+mps4h885+GKFSmkdkWk+YdCZ6CpN1VT9d+VFbT4txtnQ=&amp;_app_id=central_doc_viewer&amp;center_on_screen=true&amp;width=950&amp;height=800&amp;_dd2=%26f%3Dsld%26c%3Dtrue%26os%3D58112%26oe%3D58118" xr:uid="{9D330099-6F9D-4B42-88E4-BD9965AD6EA9}"/>
    <hyperlink ref="M105" r:id="rId397" display="fdsup://factset/Doc Viewer Single?float_window=true&amp;positioning_strategy=center_on_screen&amp;_doc_docfn=U2FsdGVkX1+knQjOEoEQQffVQM02rEmS7VFfvjnZ7syT4Z0/clYyv6hyguyTwclQDV6WspffXohGW/KQqWow0fvte5k0ugXmvnnrXsSauOE=&amp;_app_id=central_doc_viewer&amp;center_on_screen=true&amp;width=950&amp;height=800&amp;_dd2=%26f%3Dsld%26c%3Dtrue%26os%3D59077%26oe%3D59084" xr:uid="{7F16E845-BE49-4B33-AAC4-3A357A671C47}"/>
    <hyperlink ref="M106" r:id="rId398" display="fdsup://factset/Doc Viewer Single?float_window=true&amp;positioning_strategy=center_on_screen&amp;_doc_docfn=U2FsdGVkX18j/+853EVE6Of86mkGk2aJmAM2hBxh0cgk5qdoh5Rw9dTJ752KFI7R44tTycxm6mwqCS/B9c0mbqEHa7ZQ5zYmr4P1xrN5AMk=&amp;_app_id=central_doc_viewer&amp;center_on_screen=true&amp;width=950&amp;height=800&amp;_dd2=%26f%3Dsld%26c%3Dtrue%26os%3D59582%26oe%3D59588" xr:uid="{7DE36969-69C7-429C-AEC9-B7DB9D7171BC}"/>
    <hyperlink ref="M108" r:id="rId399" display="fdsup://factset/Doc Viewer Single?float_window=true&amp;positioning_strategy=center_on_screen&amp;_doc_docfn=U2FsdGVkX18bH2+SOkqR/OWEPVDQYYFNzEoYeyIR3w+exPyr0HMlGPWRE7Kpnoe1H25RUDu0bS3bmBHISuvGt9n4fsBx6E+SVsWJVhajKzw=&amp;_app_id=central_doc_viewer&amp;center_on_screen=true&amp;width=950&amp;height=800&amp;_dd2=%26f%3Dsld%26c%3Dtrue%26os%3D60020%26oe%3D60027" xr:uid="{0C6A0197-C3FF-45C8-BFD4-D18A837F7FA3}"/>
    <hyperlink ref="M109" r:id="rId400" display="fdsup://factset/Doc Viewer Single?float_window=true&amp;positioning_strategy=center_on_screen&amp;_doc_docfn=U2FsdGVkX1+qE7vsc1ocxMMgxPSAFJpwjCvmAwEo7ASNnd3p8ATCcOG9L42jjbEp9hghJPkQ6ecbXRZf4drskCteLdxvjUvwhwF0vPYNjgc=&amp;_app_id=central_doc_viewer&amp;center_on_screen=true&amp;width=950&amp;height=800&amp;_dd2=%26f%3Dsld%26c%3Dtrue%26os%3D60527%26oe%3D60534" xr:uid="{52ECF6AB-5607-4EA9-A040-C295E05602D1}"/>
    <hyperlink ref="M110" r:id="rId401" display="fdsup://factset/Doc Viewer Single?float_window=true&amp;positioning_strategy=center_on_screen&amp;_doc_docfn=U2FsdGVkX1/IdXsX9kK6CwkzvT/ljEYjGszBJ/7u6zYmnUfUCILniM5xUVR9rrgJNapxBaLppRfDI/gZD6gQ+JkDEymyDaYA7gy2ZDbAquk=&amp;_app_id=central_doc_viewer&amp;center_on_screen=true&amp;width=950&amp;height=800&amp;_dd2=%26f%3Dsld%26c%3Dtrue%26os%3D60993%26oe%3D60999" xr:uid="{20C79B61-0645-4359-A427-3B1054FB5C34}"/>
    <hyperlink ref="M112" r:id="rId402" display="fdsup://factset/Doc Viewer Single?float_window=true&amp;positioning_strategy=center_on_screen&amp;_doc_docfn=U2FsdGVkX19VTG7QaDvvRUwaZAHq/w34LYrAoM3QtuzOTxCsdiI+5ctzwiiiRNzBVSG+WDhS2zTeD2bEcqwI3U+jM8EozLVhhcmI/M4NLRo=&amp;_app_id=central_doc_viewer&amp;center_on_screen=true&amp;width=950&amp;height=800&amp;_dd2=%26f%3Dsld%26c%3Dtrue%26os%3D72415%26oe%3D72426" xr:uid="{A998E51F-27B2-4ED8-83B1-96FFFC6F4BC1}"/>
    <hyperlink ref="M113" r:id="rId403" display="fdsup://factset/Doc Viewer Single?float_window=true&amp;positioning_strategy=center_on_screen&amp;_doc_docfn=U2FsdGVkX1+t3Mq7wVdHavi9P6Q0jP0VM51T57zDvx0WrU23ZRibdF6WyhSdlxxnJ7XHbU4Qlz2I/z+aI3Oh7xunmAOVk9Ai7h5CUIguQis=&amp;_app_id=central_doc_viewer&amp;center_on_screen=true&amp;width=950&amp;height=800&amp;_dd2=%26f%3Dsld%26c%3Dtrue%26os%3D68481%26oe%3D68490" xr:uid="{9043713F-5D0C-4F98-9BB3-C4F178F4B70B}"/>
    <hyperlink ref="M114" r:id="rId404" display="fdsup://factset/Doc Viewer Single?float_window=true&amp;positioning_strategy=center_on_screen&amp;_doc_docfn=U2FsdGVkX1+3lBhzTM4uTwVlwor+T7SH/Go3yowel49z4tq0H3NAJYXi7hAYpDBYSi7LgRCkEbxyTwqy3xpHWMgKwSdesOAweX/pYdUZPTI=&amp;_app_id=central_doc_viewer&amp;center_on_screen=true&amp;width=950&amp;height=800&amp;_dd2=%26f%3Dsld%26c%3Dtrue%26os%3D65534%26oe%3D65541" xr:uid="{19037E87-EF32-419B-B373-0A8DF5BEC8B9}"/>
    <hyperlink ref="M115" r:id="rId405" display="fdsup://factset/Doc Viewer Single?float_window=true&amp;positioning_strategy=center_on_screen&amp;_doc_docfn=U2FsdGVkX1+9FaG7RxxOEa2+0C5KE9+gt5sLAthkJpTAJzWTQrhpnjZw7FdFv1CwIL40hNPFDU98p6ZR0G7NBTesuvS474linh0fbjt2bqI=&amp;_app_id=central_doc_viewer&amp;center_on_screen=true&amp;width=950&amp;height=800&amp;_dd2=%26f%3Dsld%26c%3Dtrue%26os%3D62169%26oe%3D62176" xr:uid="{03E2CDDB-F199-4611-AEC6-0F503876EC91}"/>
    <hyperlink ref="M116" r:id="rId406" display="fdsup://factset/Doc Viewer Single?float_window=true&amp;positioning_strategy=center_on_screen&amp;_doc_docfn=U2FsdGVkX1+SupqmeMWd7iGtF5Ubvy8YZOQaDSDcTptQ0CK0lWn3q56ITpIF2qvqfXhAglT1oy0DF7lN4X7JCBpAIUIUTExO1q8alZ2xA6U=&amp;_app_id=central_doc_viewer&amp;center_on_screen=true&amp;width=950&amp;height=800&amp;_dd2=%26f%3Dsld%26c%3Dtrue%26os%3D62626%26oe%3D62632" xr:uid="{BB66213E-F1E3-48EE-8BD4-637405F1725E}"/>
    <hyperlink ref="M118" r:id="rId407" display="fdsup://factset/Doc Viewer Single?float_window=true&amp;positioning_strategy=center_on_screen&amp;_doc_docfn=U2FsdGVkX19AiBm/qoWIr6lVsCoQje/xpPkvRzSGYkqiIVOgsvgyCIA4O07LqAEOhAXrf4GIB4pR9Lp0PlJLHd2m37tCM19RPQnhldJDwds=&amp;_app_id=central_doc_viewer&amp;center_on_screen=true&amp;width=950&amp;height=800&amp;_dd2=%26f%3Dsld%26c%3Dtrue%26os%3D63115%26oe%3D63121" xr:uid="{F6768A87-90E9-4205-99AE-2DD6BA472F9C}"/>
    <hyperlink ref="M119" r:id="rId408" display="fdsup://factset/Doc Viewer Single?float_window=true&amp;positioning_strategy=center_on_screen&amp;_doc_docfn=U2FsdGVkX18ISz8oArBlEIJuSCdCXzylWylJNu+/Pv8ywy/EVXACwJWfSb4zZw7SRGEc1OQ34qxxrsg3IoYx8Es4rOKHsPnXdcDYj6M2oPs=&amp;_app_id=central_doc_viewer&amp;center_on_screen=true&amp;width=950&amp;height=800&amp;_dd2=%26f%3Dsld%26c%3Dtrue%26os%3D63596%26oe%3D63602" xr:uid="{2653A47D-58BB-462E-9EA5-DC267FF06B7C}"/>
    <hyperlink ref="M120" r:id="rId409" display="fdsup://factset/Doc Viewer Single?float_window=true&amp;positioning_strategy=center_on_screen&amp;_doc_docfn=U2FsdGVkX18pKDTr4q1MDkdeRbK5pnrfYQKELPRDTPHc+CqIBKiD8l8ggVLhtNvjilJFhqrIRqfRkYRABLztJnQ52hxDp5CAU3h2bvxJusI=&amp;_app_id=central_doc_viewer&amp;center_on_screen=true&amp;width=950&amp;height=800&amp;_dd2=%26f%3Dsld%26c%3Dtrue%26os%3D64094%26oe%3D64100" xr:uid="{2A5E4AB8-F21A-4051-A7C9-2EBEE2E1B85E}"/>
    <hyperlink ref="M122" r:id="rId410" display="fdsup://factset/Doc Viewer Single?float_window=true&amp;positioning_strategy=center_on_screen&amp;_doc_docfn=U2FsdGVkX1/TiBVv/UWkQACSpZ4/SiZ+Qcsxb/OqW3Rtlpcf6qXcxy7+ofVEJl7UzppdQ0pniyxDhIU1qYxdeRRpbmUV+47Iw04NfmM53xU=&amp;_app_id=central_doc_viewer&amp;center_on_screen=true&amp;width=950&amp;height=800&amp;_dd2=%26f%3Dsld%26c%3Dtrue%26os%3D64561%26oe%3D64564" xr:uid="{78297849-F98F-43AD-9422-4E28A9F674F8}"/>
    <hyperlink ref="M123" r:id="rId411" display="fdsup://factset/Doc Viewer Single?float_window=true&amp;positioning_strategy=center_on_screen&amp;_doc_docfn=U2FsdGVkX180c6BmyazRgPSevmYXUbx44TkJ/lrsMiGy6umUkq8lYvHP/9FXTxOG5PJOa3jf/QILLiDZmYyuNHJ7zg+pwel/SlFay/7exN0=&amp;_app_id=central_doc_viewer&amp;center_on_screen=true&amp;width=950&amp;height=800&amp;_dd2=%26f%3Dsld%26c%3Dtrue%26os%3D65057%26oe%3D65064" xr:uid="{C50D09DF-8447-48F3-9DDD-DD18FABE0731}"/>
    <hyperlink ref="M124" r:id="rId412" display="fdsup://factset/Doc Viewer Single?float_window=true&amp;positioning_strategy=center_on_screen&amp;_doc_docfn=U2FsdGVkX18BVCWJumy2ek0sw/0Z/TiZLC7ArkpmLwjH8xJH7YMICi92FPY2QF0X0IMGnkOt2AM5HD99qFJkI3/9nYx9gB6t4c/InwHacaU=&amp;_app_id=central_doc_viewer&amp;center_on_screen=true&amp;width=950&amp;height=800&amp;_dd2=%26f%3Dsld%26c%3Dtrue%26os%3D66007%26oe%3D66014" xr:uid="{C4597890-4097-47B4-82DE-F6FDE0F6AEF8}"/>
    <hyperlink ref="M125" r:id="rId413" display="fdsup://factset/Doc Viewer Single?float_window=true&amp;positioning_strategy=center_on_screen&amp;_doc_docfn=U2FsdGVkX1+LbEAapbDQrEN/aC0J5c2hcLirZc1bUJ/tW5XH4RwommKt36bITh8B9cbqDq5vPqwfEqMXLyn8Y8ngw/WF/Xogr3xo/AAwlis=&amp;_app_id=central_doc_viewer&amp;center_on_screen=true&amp;width=950&amp;height=800&amp;_dd2=%26f%3Dsld%26c%3Dtrue%26os%3D66509%26oe%3D66515" xr:uid="{070D27E2-03DF-4186-9FCE-3C79E1832CC3}"/>
    <hyperlink ref="M126" r:id="rId414" display="fdsup://factset/Doc Viewer Single?float_window=true&amp;positioning_strategy=center_on_screen&amp;_doc_docfn=U2FsdGVkX1/oqDMTIFQoa8S2oGlAC8kYQHEHEAbGQDb0xU5tPVYCBTEG6JxNmrOIeChSq/QvccDZRFv4FNdG1Y5LAByEe5IfHdO7Qy8Ceeo=&amp;_app_id=central_doc_viewer&amp;center_on_screen=true&amp;width=950&amp;height=800&amp;_dd2=%26f%3Dsld%26c%3Dtrue%26os%3D67027%26oe%3D67033" xr:uid="{D9167FAA-B1D1-4A89-B192-9BF35A528A62}"/>
    <hyperlink ref="M127" r:id="rId415" display="fdsup://factset/Doc Viewer Single?float_window=true&amp;positioning_strategy=center_on_screen&amp;_doc_docfn=U2FsdGVkX19/pXsq/8lEokDTMdv/gPoDGFfMbZZ2dln6j0KQo6hLkmAMyJRp/j7/7TKKQipTGCUDToTy3bFqGPOiYQNCRAVzMKdfySfcWjQ=&amp;_app_id=central_doc_viewer&amp;center_on_screen=true&amp;width=950&amp;height=800&amp;_dd2=%26f%3Dsld%26c%3Dtrue%26os%3D67543%26oe%3D67549" xr:uid="{76D6D7B2-077A-4D16-BC7A-5D9A909B7923}"/>
    <hyperlink ref="M128" r:id="rId416" display="fdsup://factset/Doc Viewer Single?float_window=true&amp;positioning_strategy=center_on_screen&amp;_doc_docfn=U2FsdGVkX1+NiFEBdwNRx+1Et1sTLLyw1ZeNn4UUE0gMxd60ptwRXnGcUO8jR029gJjjmXHEu9CHGQ16ANT0php8ORRkWnZd3ItahN+p6tQ=&amp;_app_id=central_doc_viewer&amp;center_on_screen=true&amp;width=950&amp;height=800&amp;_dd2=%26f%3Dsld%26c%3Dtrue%26os%3D68023%26oe%3D68029" xr:uid="{A69A0D42-1189-4256-82F7-97BD329CB4F3}"/>
    <hyperlink ref="M131" r:id="rId417" display="fdsup://factset/Doc Viewer Single?float_window=true&amp;positioning_strategy=center_on_screen&amp;_doc_docfn=U2FsdGVkX1+UJHJFW37lK8yiA6kSDQxIyn5IZAd01PQJKWvBRAPCZt9auVAdylXj1lKRAbRqPqSkBn3Q6KUKMF2fI8k3eyYHyA17Lv9hgk0=&amp;_app_id=central_doc_viewer&amp;center_on_screen=true&amp;width=950&amp;height=800&amp;_dd2=%26f%3Dsld%26c%3Dtrue%26os%3D71885%26oe%3D71892" xr:uid="{42CBD82D-E38A-43BA-B0AB-65236230DBE1}"/>
    <hyperlink ref="M132" r:id="rId418" display="fdsup://factset/Doc Viewer Single?float_window=true&amp;positioning_strategy=center_on_screen&amp;_doc_docfn=U2FsdGVkX1/+bewBqqkcJ5zwrsnU5KytOA3MD9jagSJfZUcYprOy9Fz7jQukwiHQvJChGstKaGk8vxIfFkjMb3M25LXKuPpgEIyDJtZGx2I=&amp;_app_id=central_doc_viewer&amp;center_on_screen=true&amp;width=950&amp;height=800&amp;_dd2=%26f%3Dsld%26c%3Dtrue%26os%3D69294%26oe%3D69295" xr:uid="{F7104AA8-DD9E-4D57-BDFE-0C28848D9375}"/>
    <hyperlink ref="M133" r:id="rId419" display="fdsup://factset/Doc Viewer Single?float_window=true&amp;positioning_strategy=center_on_screen&amp;_doc_docfn=U2FsdGVkX1/5TsseHLFT9ieENbdrI1JOba+Hn6jFs3742HAbMZoIYDOk8QahvrBD/7yrJaaW+iu2URuR14CSQbUg7pSRLwRfB54baEIl9IM=&amp;_app_id=central_doc_viewer&amp;center_on_screen=true&amp;width=950&amp;height=800&amp;_dd2=%26f%3Dsld%26c%3Dtrue%26os%3D69867%26oe%3D69872" xr:uid="{630FDC14-2282-4EB2-9758-587FED3A0DBB}"/>
    <hyperlink ref="M134" r:id="rId420" display="fdsup://factset/Doc Viewer Single?float_window=true&amp;positioning_strategy=center_on_screen&amp;_doc_docfn=U2FsdGVkX1/Uttc7h+yMy+YVhKQVtnL+boziguuOpT0okwBb0LKaJBto3JITVOsYAfrcTzWZkJNxE60DYpA5Vq8PdOj/f7AB8na7FDhFO5A=&amp;_app_id=central_doc_viewer&amp;center_on_screen=true&amp;width=950&amp;height=800&amp;_dd2=%26f%3Dsld%26c%3Dtrue%26os%3D70368%26oe%3D70373" xr:uid="{2E9E7A59-A1EB-4ACC-9722-0FA35ADAD2C4}"/>
    <hyperlink ref="M135" r:id="rId421" display="fdsup://factset/Doc Viewer Single?float_window=true&amp;positioning_strategy=center_on_screen&amp;_doc_docfn=U2FsdGVkX1/Ip9u1bopgpuwd+45zxwyzxnYDb8Uedo6I/OxcoOO0NovTLPlwJU2fZAYcBIgLRLJdIgiq0De5xKppFO/U7wI5fPxv5FOzFD0=&amp;_app_id=central_doc_viewer&amp;center_on_screen=true&amp;width=950&amp;height=800&amp;_dd2=%26f%3Dsld%26c%3Dtrue%26os%3D70907%26oe%3D70914" xr:uid="{9C0B08E3-7087-416A-A0A8-F46E5C1EF0F4}"/>
    <hyperlink ref="M136" r:id="rId422" display="fdsup://factset/Doc Viewer Single?float_window=true&amp;positioning_strategy=center_on_screen&amp;_doc_docfn=U2FsdGVkX1+RohydzHNQe27KP/Jyo13Mis6k8Fl+pdQWeSA/kDpHwekqDEmTyWye+Zm071MTOPUxHBsw7zxIcxeLAxhOmzSwcpfFCQCDp3c=&amp;_app_id=central_doc_viewer&amp;center_on_screen=true&amp;width=950&amp;height=800&amp;_dd2=%26f%3Dsld%26c%3Dtrue%26os%3D71407%26oe%3D71414" xr:uid="{C048D653-4713-43BB-B887-6692AD8566C2}"/>
    <hyperlink ref="H92" r:id="rId423" display="fdsup://factset/Doc Viewer Single?float_window=true&amp;positioning_strategy=center_on_screen&amp;_doc_docfn=U2FsdGVkX1+BFax5Q668maVVr30d11RB8IXn0Gv/zO0DVb5Sf99jUH9LMdWw1vUsMmlFPnHwfefCS3mVwhtAicDYNHLszAomzPVwFofWMxQ=&amp;_app_id=central_doc_viewer&amp;center_on_screen=true&amp;width=950&amp;height=800&amp;_dd2=%26f%3Dsld%26c%3Dtrue%26os%3D61422%26oe%3D61431" xr:uid="{FEB43640-2493-47C2-9A0D-EBEAAEF68FB9}"/>
    <hyperlink ref="H93" r:id="rId424" display="fdsup://factset/Doc Viewer Single?float_window=true&amp;positioning_strategy=center_on_screen&amp;_doc_docfn=U2FsdGVkX1/5DpnitfZj/QNgFvXlQM6cE5htAj06WbQtpiVV+rKxsdu712cFPkaQRuBqPjNtnL3IdLc/mPJUdAU+g0XqhxLLn3OQmxqlb2c=&amp;_app_id=central_doc_viewer&amp;center_on_screen=true&amp;width=950&amp;height=800&amp;_dd2=%26f%3Dsld%26c%3Dtrue%26os%3D58561%26oe%3D58570" xr:uid="{B23A4438-FC3B-43DB-AF9B-40ECC9D45383}"/>
    <hyperlink ref="H94" r:id="rId425" display="fdsup://factset/Doc Viewer Single?float_window=true&amp;positioning_strategy=center_on_screen&amp;_doc_docfn=U2FsdGVkX1/eT+pzQ+Nl73zGE+j8j2DNHuHiBumEETgPCnM61j1ATMER2Qo/cV5Ho33IqwcI7tZhvuZHs0kwB8AdgFlAda/dYda/gv6c9j0=&amp;_app_id=central_doc_viewer&amp;center_on_screen=true&amp;width=950&amp;height=800&amp;_dd2=%26f%3Dsld%26c%3Dtrue%26os%3D55719%26oe%3D55727" xr:uid="{8EE92EDA-0A49-4B04-B47C-208BB2C72DE3}"/>
    <hyperlink ref="H95" r:id="rId426" display="fdsup://factset/Doc Viewer Single?float_window=true&amp;positioning_strategy=center_on_screen&amp;_doc_docfn=U2FsdGVkX19BiqDPky9eRcHrvhrp+PmKb9Bqm8iX3BhPgbEDRBEEvHlmhWM/IikEu9ynQDS5SYVzItLPeZbh8LrM+1GA9vDWSGcxQTxw8o8=&amp;_app_id=central_doc_viewer&amp;center_on_screen=true&amp;width=950&amp;height=800&amp;_dd2=%26f%3Dsld%26c%3Dtrue%26os%3D56222%26oe%3D56229" xr:uid="{6FBC43B3-63E4-48B3-9342-E74655F5DCFC}"/>
    <hyperlink ref="H96" r:id="rId427" display="fdsup://factset/Doc Viewer Single?float_window=true&amp;positioning_strategy=center_on_screen&amp;_doc_docfn=U2FsdGVkX1/a2JVEc37ed7c74Z8RDZLvc7AeeQwAg4Dci3URLaGcTXapWQXeVHjC+YYtIwoBfphc1OjPxSJzWEXTlbW9OdEIw1huB8THA0E=&amp;_app_id=central_doc_viewer&amp;center_on_screen=true&amp;width=950&amp;height=800&amp;_dd2=%26f%3Dsld%26c%3Dtrue%26os%3D56710%26oe%3D56717" xr:uid="{7E57E56F-5F9F-4458-9AE0-0E6E13452B1A}"/>
    <hyperlink ref="H97" r:id="rId428" display="fdsup://factset/Doc Viewer Single?float_window=true&amp;positioning_strategy=center_on_screen&amp;_doc_docfn=U2FsdGVkX1907HmL5RW2OcM85DMPj1B1QuB8ahl/UIS62JJrolOb5FQMQrYL4voFbLiqSHNbVJcOOVui70BwhflM+kn+UxsyR4NLH7xaOo0=&amp;_app_id=central_doc_viewer&amp;center_on_screen=true&amp;width=950&amp;height=800&amp;_dd2=%26f%3Dsld%26c%3Dtrue%26os%3D57157%26oe%3D57163" xr:uid="{2EA477C8-8B51-43EC-800B-4DC46F3641C9}"/>
    <hyperlink ref="H100" r:id="rId429" display="fdsup://factset/Doc Viewer Single?float_window=true&amp;positioning_strategy=center_on_screen&amp;_doc_docfn=U2FsdGVkX189ogncl4pVglR7IPZXoMKA+CYs9RW2jrHKaTUB/6Fblne3fghIAuUuSVHFtIWVNBni/BMUzi0idKAMnBGsI0acl+cF7+MLDfk=&amp;_app_id=central_doc_viewer&amp;center_on_screen=true&amp;width=950&amp;height=800&amp;_dd2=%26f%3Dsld%26c%3Dtrue%26os%3D57630%26oe%3D57635" xr:uid="{A8E6A746-5E8C-47E3-AA19-08A418DC540C}"/>
    <hyperlink ref="H101" r:id="rId430" display="fdsup://factset/Doc Viewer Single?float_window=true&amp;positioning_strategy=center_on_screen&amp;_doc_docfn=U2FsdGVkX19QoDtZCDl1c8PU1zExAkY8tRbT8FYS+GjsvjGRdzK72quhap9ouZM+ZMbdolzYhwCoTOCqKZEdFZTtBc66a4akmWomvDUMA3c=&amp;_app_id=central_doc_viewer&amp;center_on_screen=true&amp;width=950&amp;height=800&amp;_dd2=%26f%3Dsld%26c%3Dtrue%26os%3D58096%26oe%3D58102" xr:uid="{E1528D5A-AFB5-46A8-BD22-46E9341BD699}"/>
    <hyperlink ref="H105" r:id="rId431" display="fdsup://factset/Doc Viewer Single?float_window=true&amp;positioning_strategy=center_on_screen&amp;_doc_docfn=U2FsdGVkX18Wg4cwUFV3mNXrvPbT7I8V2VgkCvbgymZCplKyi5im/kG0axxmI/gYs2trUwduX6LTir7OOPR0LKXy1ZaDJLqSX90oMVNhK1E=&amp;_app_id=central_doc_viewer&amp;center_on_screen=true&amp;width=950&amp;height=800&amp;_dd2=%26f%3Dsld%26c%3Dtrue%26os%3D59061%26oe%3D59068" xr:uid="{81CEF21D-5997-486E-8CE5-6FF01EE2A9FE}"/>
    <hyperlink ref="H106" r:id="rId432" display="fdsup://factset/Doc Viewer Single?float_window=true&amp;positioning_strategy=center_on_screen&amp;_doc_docfn=U2FsdGVkX1+TWS92RuiF4c89244+4vwwhEJycNFZP1hDrAswbfKQJXYrJe32YXbZE8/kTrImcFZrSrxXaLHzujuSQ0VilwCGg5htqMR13GE=&amp;_app_id=central_doc_viewer&amp;center_on_screen=true&amp;width=950&amp;height=800&amp;_dd2=%26f%3Dsld%26c%3Dtrue%26os%3D59566%26oe%3D59572" xr:uid="{C42F628C-7302-4CB9-A723-A14441954D1A}"/>
    <hyperlink ref="H108" r:id="rId433" display="fdsup://factset/Doc Viewer Single?float_window=true&amp;positioning_strategy=center_on_screen&amp;_doc_docfn=U2FsdGVkX19fEv+Rl5K5A4BNTFUCvAnu/nSqlwlRUg2sCRVW7zCOBE2DMinWAOE6/YMm/f+iF28csjB+hnXM25Md2yxxn/uoxWSt3SZ5q4M=&amp;_app_id=central_doc_viewer&amp;center_on_screen=true&amp;width=950&amp;height=800&amp;_dd2=%26f%3Dsld%26c%3Dtrue%26os%3D60004%26oe%3D60011" xr:uid="{D4C6404B-2356-4419-80F7-5EBBB10331CC}"/>
    <hyperlink ref="H109" r:id="rId434" display="fdsup://factset/Doc Viewer Single?float_window=true&amp;positioning_strategy=center_on_screen&amp;_doc_docfn=U2FsdGVkX1+kWOQt17p9W+YZsCpTM/jgi3z+r27f3btE1Lsz4wx40LM45AOAeVARJExdgkctRdK1KxdvDu21YYlBbtd+7TrZJJVdnsOiiQI=&amp;_app_id=central_doc_viewer&amp;center_on_screen=true&amp;width=950&amp;height=800&amp;_dd2=%26f%3Dsld%26c%3Dtrue%26os%3D60513%26oe%3D60520" xr:uid="{B2CA8AF1-858B-4AA5-8D54-19C903446BB4}"/>
    <hyperlink ref="H110" r:id="rId435" display="fdsup://factset/Doc Viewer Single?float_window=true&amp;positioning_strategy=center_on_screen&amp;_doc_docfn=U2FsdGVkX19xnM2lGcPsn35IM6u7I7APGePhCI1PldAXa//tDDpQn094iTrsw0cjFh8myHhdbv5T6605rEuQnRHNoADxfDhknaXNIQ/3qqg=&amp;_app_id=central_doc_viewer&amp;center_on_screen=true&amp;width=950&amp;height=800&amp;_dd2=%26f%3Dsld%26c%3Dtrue%26os%3D60979%26oe%3D60985" xr:uid="{FE7A7064-B556-4EE6-A91D-66C4B5B8716B}"/>
    <hyperlink ref="H112" r:id="rId436" display="fdsup://factset/Doc Viewer Single?float_window=true&amp;positioning_strategy=center_on_screen&amp;_doc_docfn=U2FsdGVkX1+gQgn+uosxIsV0vOWPdHdChyDL55gplL7ezwiJbl46rL137iUhXX4o5vjATd5lp3fIt3DpeO4yjzED1UGCBy+YNkStpzcY/d0=&amp;_app_id=central_doc_viewer&amp;center_on_screen=true&amp;width=950&amp;height=800&amp;_dd2=%26f%3Dsld%26c%3Dtrue%26os%3D72401%26oe%3D72412" xr:uid="{951EA471-BE63-43FF-933C-EF9428532DD2}"/>
    <hyperlink ref="H113" r:id="rId437" display="fdsup://factset/Doc Viewer Single?float_window=true&amp;positioning_strategy=center_on_screen&amp;_doc_docfn=U2FsdGVkX19kremN/cCUuWiiGUoLHBV6DJf7a3WHgxSQaX44f9k+yuL1ss7Izk3hn4gNBcc5SmAClYTXFrBCuIhXJgXgZxUf2WjXH1DO9so=&amp;_app_id=central_doc_viewer&amp;center_on_screen=true&amp;width=950&amp;height=800&amp;_dd2=%26f%3Dsld%26c%3Dtrue%26os%3D68465%26oe%3D68474" xr:uid="{060192CA-3EF8-4F98-BE6D-78C1AF263C7C}"/>
    <hyperlink ref="H114" r:id="rId438" display="fdsup://factset/Doc Viewer Single?float_window=true&amp;positioning_strategy=center_on_screen&amp;_doc_docfn=U2FsdGVkX1+LEsNoBLjH4/heXKwUww5foqwGfCAdfmy+Uj+XudVkNSNt34wATwaFnkSbU/cu+zzM+l/xG4oX6gNehhplCUiQm2W/RMZ3sJA=&amp;_app_id=central_doc_viewer&amp;center_on_screen=true&amp;width=950&amp;height=800&amp;_dd2=%26f%3Dsld%26c%3Dtrue%26os%3D65518%26oe%3D65525" xr:uid="{0E2CF74F-272A-4FFE-B47F-F3B19E79A9CE}"/>
    <hyperlink ref="H115" r:id="rId439" display="fdsup://factset/Doc Viewer Single?float_window=true&amp;positioning_strategy=center_on_screen&amp;_doc_docfn=U2FsdGVkX18oqJFsnEJ9AvakpkybfOcYEw/I8tIe6Bd3ehQiwaMCa4tHVdfKjDsXqTlQLexsiM5dHk1bNhHa5FM9eCun9rY/I5UxQ+TSAN8=&amp;_app_id=central_doc_viewer&amp;center_on_screen=true&amp;width=950&amp;height=800&amp;_dd2=%26f%3Dsld%26c%3Dtrue%26os%3D62155%26oe%3D62162" xr:uid="{D954150C-7E0D-4851-A6C3-B68077EA1AA2}"/>
    <hyperlink ref="H116" r:id="rId440" display="fdsup://factset/Doc Viewer Single?float_window=true&amp;positioning_strategy=center_on_screen&amp;_doc_docfn=U2FsdGVkX189D0xnxnCbv4qKQyZYwGzVrR0cq+W0k0SM5hck52X5ksxG0enwClG9o0wSljhZ3t72ajvB+DhRIikjkcaic1bFjNhII9nCduY=&amp;_app_id=central_doc_viewer&amp;center_on_screen=true&amp;width=950&amp;height=800&amp;_dd2=%26f%3Dsld%26c%3Dtrue%26os%3D62612%26oe%3D62618" xr:uid="{F25EAE20-C0A3-45DF-A5C0-465798A4BD45}"/>
    <hyperlink ref="H118" r:id="rId441" display="fdsup://factset/Doc Viewer Single?float_window=true&amp;positioning_strategy=center_on_screen&amp;_doc_docfn=U2FsdGVkX1/nSUm3CqZ4dTYpV41UuuqaydYm+zGgIc6k2H4fVDm4MamooPetPCOZCaGrVNu9iBeJY8pAW8+GdOMd+g0jwuLcGMmwJTKEgeM=&amp;_app_id=central_doc_viewer&amp;center_on_screen=true&amp;width=950&amp;height=800&amp;_dd2=%26f%3Dsld%26c%3Dtrue%26os%3D63101%26oe%3D63107" xr:uid="{F9D25460-77EC-4A16-BB43-3017AEA1B448}"/>
    <hyperlink ref="H119" r:id="rId442" display="fdsup://factset/Doc Viewer Single?float_window=true&amp;positioning_strategy=center_on_screen&amp;_doc_docfn=U2FsdGVkX1/1Z8EbFetin4VF5d8tnyiGqZpWB6hgaTWXpzqQHmms+EfpSPoxi6gbdZ3AY3R23/b/UKrukW6ftpHPBAyu9buwNSvA9UXBOu0=&amp;_app_id=central_doc_viewer&amp;center_on_screen=true&amp;width=950&amp;height=800&amp;_dd2=%26f%3Dsld%26c%3Dtrue%26os%3D63582%26oe%3D63588" xr:uid="{DE561AD4-B985-41D3-959C-7F9870992E68}"/>
    <hyperlink ref="H120" r:id="rId443" display="fdsup://factset/Doc Viewer Single?float_window=true&amp;positioning_strategy=center_on_screen&amp;_doc_docfn=U2FsdGVkX1+cBvX54qGyH0DRFb/5T4rE7avFmCGlGY8AH0PTy5t20Ehid4LS5wZt0elIgwmHzrhI5qWxHYAOnA7YbejVpOxqU1ecE4cFTMc=&amp;_app_id=central_doc_viewer&amp;center_on_screen=true&amp;width=950&amp;height=800&amp;_dd2=%26f%3Dsld%26c%3Dtrue%26os%3D64080%26oe%3D64086" xr:uid="{D74B1605-B542-4248-89A8-1B6571B664DC}"/>
    <hyperlink ref="H122" r:id="rId444" display="fdsup://factset/Doc Viewer Single?float_window=true&amp;positioning_strategy=center_on_screen&amp;_doc_docfn=U2FsdGVkX19R5Ux4PLk+3CUGwycpBL5G26o3xK7uTtqZGpVAwN3PgVKdFb+36TcA4k5m+fyfZD2jNtWTQPUHv9alVRphlg73HHPl+IIUcXc=&amp;_app_id=central_doc_viewer&amp;center_on_screen=true&amp;width=950&amp;height=800&amp;_dd2=%26f%3Dsld%26c%3Dtrue%26os%3D64543%26oe%3D64548" xr:uid="{4B2863EC-FE11-42AE-94FB-680664BFDFBA}"/>
    <hyperlink ref="H123" r:id="rId445" display="fdsup://factset/Doc Viewer Single?float_window=true&amp;positioning_strategy=center_on_screen&amp;_doc_docfn=U2FsdGVkX19+v3+d9fh+2VyNZYrLxE56cb8Cxd6OEs1b826zoDh1qNlboSDLYw5WgI8bi5dG5ow+LXm8RHBRat2ST5/l0b4+oZOX4zTvdVs=&amp;_app_id=central_doc_viewer&amp;center_on_screen=true&amp;width=950&amp;height=800&amp;_dd2=%26f%3Dsld%26c%3Dtrue%26os%3D65041%26oe%3D65048" xr:uid="{646A874C-BC80-4132-AB0E-64369AF16F73}"/>
    <hyperlink ref="H124" r:id="rId446" display="fdsup://factset/Doc Viewer Single?float_window=true&amp;positioning_strategy=center_on_screen&amp;_doc_docfn=U2FsdGVkX1+cux5qBNFR+8SS2carcIfvVJa8o//V6JcPb9TAWPSb68TtK2Illinh8nqZvNNso1vtVCKYdwyJfJnMZ9b8vVczuEMcPU1AHW8=&amp;_app_id=central_doc_viewer&amp;center_on_screen=true&amp;width=950&amp;height=800&amp;_dd2=%26f%3Dsld%26c%3Dtrue%26os%3D65991%26oe%3D65998" xr:uid="{EB150B25-42B7-469F-8DC7-13F6F14B5BB7}"/>
    <hyperlink ref="H125" r:id="rId447" display="fdsup://factset/Doc Viewer Single?float_window=true&amp;positioning_strategy=center_on_screen&amp;_doc_docfn=U2FsdGVkX19qWavgTwwNl5qD/ObRBxcr1vRTsAsngIaXZdoNPaDKhliLUaz1a4ZDwjItpCj1FfQtRw3GyrtJEvXN9tzM0GWaK1ek25VfLIA=&amp;_app_id=central_doc_viewer&amp;center_on_screen=true&amp;width=950&amp;height=800&amp;_dd2=%26f%3Dsld%26c%3Dtrue%26os%3D66493%26oe%3D66499" xr:uid="{7E0476BC-CE90-4AC1-8897-FFDB84FBF26E}"/>
    <hyperlink ref="H126" r:id="rId448" display="fdsup://factset/Doc Viewer Single?float_window=true&amp;positioning_strategy=center_on_screen&amp;_doc_docfn=U2FsdGVkX19Q2NmE9MwfiB/R3P7a/Y2DgOwIyN6I5uPW5il6XATLYH/Ur/bCU8lnjiXbPpjgSZdV2EODOwKcPWuPa4ec4d2HLy4HnXX1jHQ=&amp;_app_id=central_doc_viewer&amp;center_on_screen=true&amp;width=950&amp;height=800&amp;_dd2=%26f%3Dsld%26c%3Dtrue%26os%3D67011%26oe%3D67017" xr:uid="{E49476A7-B4DC-418B-A3AA-7B50D9208CBD}"/>
    <hyperlink ref="H127" r:id="rId449" display="fdsup://factset/Doc Viewer Single?float_window=true&amp;positioning_strategy=center_on_screen&amp;_doc_docfn=U2FsdGVkX1851lCu06V7+FNeOpb6CR4NCxDEAvKb+ssD8E4fFFTEYkweNztKYVFSkUQWosRJWFRJ5l5u5EEBP3i5tnq6Wtjv8rHK49QPsoA=&amp;_app_id=central_doc_viewer&amp;center_on_screen=true&amp;width=950&amp;height=800&amp;_dd2=%26f%3Dsld%26c%3Dtrue%26os%3D67527%26oe%3D67533" xr:uid="{355D9DDE-CF8F-4350-AAB1-76C7F62BBAA3}"/>
    <hyperlink ref="H128" r:id="rId450" display="fdsup://factset/Doc Viewer Single?float_window=true&amp;positioning_strategy=center_on_screen&amp;_doc_docfn=U2FsdGVkX19sVdjCLgC500hChkdcmrU51oS+/t4rgjgs2Sm+lhtRAdF1UP0sygqb06wUl12Z05/+GcdVUgELXttZx2b+4toKNRrbAubsGiU=&amp;_app_id=central_doc_viewer&amp;center_on_screen=true&amp;width=950&amp;height=800&amp;_dd2=%26f%3Dsld%26c%3Dtrue%26os%3D68007%26oe%3D68013" xr:uid="{5DFD8324-F611-47E2-95A7-2A2451C51799}"/>
    <hyperlink ref="H131" r:id="rId451" display="fdsup://factset/Doc Viewer Single?float_window=true&amp;positioning_strategy=center_on_screen&amp;_doc_docfn=U2FsdGVkX1/FFMeIzzEOOJfa04brVCdOcdlq902VFfq/xVHpoR6REfeyopshnC1mRA2hH3nUrWAPj2TegXo+zoqXeWW9IYNi7SSMiYxE9k4=&amp;_app_id=central_doc_viewer&amp;center_on_screen=true&amp;width=950&amp;height=800&amp;_dd2=%26f%3Dsld%26c%3Dtrue%26os%3D71871%26oe%3D71878" xr:uid="{337F11B6-23EA-4D42-8E69-27FD6AAADA3E}"/>
    <hyperlink ref="H132" r:id="rId452" display="fdsup://factset/Doc Viewer Single?float_window=true&amp;positioning_strategy=center_on_screen&amp;_doc_docfn=U2FsdGVkX18ytw1DC1lAB+mnDr3zgSzhuDieGkABG9MdpYrprlx1w5rbxLu6RZDkM92mtSPEK8ixHYjcqwgeHiGssOYtL/oOQPhuFUHNiCk=&amp;_app_id=central_doc_viewer&amp;center_on_screen=true&amp;width=950&amp;height=800&amp;_dd2=%26f%3Dsld%26c%3Dtrue%26os%3D69278%26oe%3D69279" xr:uid="{3D33C6EF-97A9-4443-B10B-0F35F502ED1B}"/>
    <hyperlink ref="H133" r:id="rId453" display="fdsup://factset/Doc Viewer Single?float_window=true&amp;positioning_strategy=center_on_screen&amp;_doc_docfn=U2FsdGVkX19TZ1M38xi/Q8jDp9AZPIIDF4uwUhjFqwtLUAmdpQyOicUYzaC+lLD+q9VSk4EG8KaWqBRee9bWIYJMGuWcGw3C95cvpohCcQY=&amp;_app_id=central_doc_viewer&amp;center_on_screen=true&amp;width=950&amp;height=800&amp;_dd2=%26f%3Dsld%26c%3Dtrue%26os%3D69852%26oe%3D69858" xr:uid="{65BA63D0-83F0-44E8-9780-E338444A7545}"/>
    <hyperlink ref="H134" r:id="rId454" display="fdsup://factset/Doc Viewer Single?float_window=true&amp;positioning_strategy=center_on_screen&amp;_doc_docfn=U2FsdGVkX18OweLJEU/xc7GDVFDsImQdYcjsctKSGiW6qZGqOxLJ86hkPLDgvCBGZGovwQK9LJbWxRn0OY5uEddVycNfm/g5VuhdITC6rbI=&amp;_app_id=central_doc_viewer&amp;center_on_screen=true&amp;width=950&amp;height=800&amp;_dd2=%26f%3Dsld%26c%3Dtrue%26os%3D70354%26oe%3D70359" xr:uid="{27490046-45A5-4EA0-897E-AEAB34F9E3D7}"/>
    <hyperlink ref="H135" r:id="rId455" display="fdsup://factset/Doc Viewer Single?float_window=true&amp;positioning_strategy=center_on_screen&amp;_doc_docfn=U2FsdGVkX19VFZtyWFDvjfM8Qsol0E/b6I4WsGLt9xPM35twqNgZbqgKScWraR2fsFZKcTH4qLQUDB8MnBU406wBMtYnCLbySuGdSEVb4MQ=&amp;_app_id=central_doc_viewer&amp;center_on_screen=true&amp;width=950&amp;height=800&amp;_dd2=%26f%3Dsld%26c%3Dtrue%26os%3D70893%26oe%3D70900" xr:uid="{F981FF62-9355-4D43-9FD0-8C1763C0AA3E}"/>
    <hyperlink ref="H136" r:id="rId456" display="fdsup://factset/Doc Viewer Single?float_window=true&amp;positioning_strategy=center_on_screen&amp;_doc_docfn=U2FsdGVkX1+pQaMPKviwTFYCDocGczhRWPQBT6/3gnGfQmqSb7RJap371+j8XT69lStyHvcTui+VlKtlqQ71wZ8HANDY0DDAhTOUJlVEjDY=&amp;_app_id=central_doc_viewer&amp;center_on_screen=true&amp;width=950&amp;height=800&amp;_dd2=%26f%3Dsld%26c%3Dtrue%26os%3D71393%26oe%3D71400" xr:uid="{2C0D798A-D963-4C82-B17F-E7B13D90E9E1}"/>
    <hyperlink ref="G92" r:id="rId457" display="fdsup://factset/Doc Viewer Single?float_window=true&amp;positioning_strategy=center_on_screen&amp;_doc_docfn=U2FsdGVkX18qJvA7mFWI+wFhZm6Sxt4TLq+wQ2/a2VXf7pfFirb8PZDgR8fWuGePwsgnSgAbjC1U5vCm/SC26lIvIZ/o8Erqu8faBdNNGXY=&amp;_app_id=central_doc_viewer&amp;center_on_screen=true&amp;width=950&amp;height=800&amp;_dd2=%26f%3Dsld%26c%3Dtrue%26os%3D65863%26oe%3D65872" xr:uid="{79FB56AB-2D97-4832-98ED-6DEFAD970476}"/>
    <hyperlink ref="G93" r:id="rId458" display="fdsup://factset/Doc Viewer Single?float_window=true&amp;positioning_strategy=center_on_screen&amp;_doc_docfn=U2FsdGVkX1/zBhLpIlzUHX/626YgLvwN6s+aFD8mxmzmw2usTSv561rgCU1PUv6sib43bXQKtB9Lmy3kRAiKucZ7uXD2AL4dGRRIL+kHFdM=&amp;_app_id=central_doc_viewer&amp;center_on_screen=true&amp;width=950&amp;height=800&amp;_dd2=%26f%3Dsld%26c%3Dtrue%26os%3D63002%26oe%3D63011" xr:uid="{A28FBFB8-24D2-471F-A729-83BC5F7FAF3B}"/>
    <hyperlink ref="G94" r:id="rId459" display="fdsup://factset/Doc Viewer Single?float_window=true&amp;positioning_strategy=center_on_screen&amp;_doc_docfn=U2FsdGVkX18iYRqk0uBi6glKKxqkJqYD/GMiMVIYQ/9gXpZki7IazcMqNYOtnrKsEG6WsjBVvYLFX5b8XTpJVNnkA2zQgoSjQwPnByvTwfY=&amp;_app_id=central_doc_viewer&amp;center_on_screen=true&amp;width=950&amp;height=800&amp;_dd2=%26f%3Dsld%26c%3Dtrue%26os%3D60160%26oe%3D60166" xr:uid="{8894DDE7-4D4D-403E-A851-5660C42C5A8B}"/>
    <hyperlink ref="G95" r:id="rId460" display="fdsup://factset/Doc Viewer Single?float_window=true&amp;positioning_strategy=center_on_screen&amp;_doc_docfn=U2FsdGVkX1/FUsQK7zsXRnv991eXXbRdFPrfTio7O9dUY56GxPewRfhzMnYBsx0Tg6kA9b7JrpkmEzawZieuZL3HQMxowrdlgyFIE7QaPWI=&amp;_app_id=central_doc_viewer&amp;center_on_screen=true&amp;width=950&amp;height=800&amp;_dd2=%26f%3Dsld%26c%3Dtrue%26os%3D60663%26oe%3D60670" xr:uid="{1B71C566-DEEB-4DED-BF89-BBB330F8EB0D}"/>
    <hyperlink ref="G96" r:id="rId461" display="fdsup://factset/Doc Viewer Single?float_window=true&amp;positioning_strategy=center_on_screen&amp;_doc_docfn=U2FsdGVkX18tY2hoaSqayVejnF3cLCjvqpym17AIYUYHqer3wkxPTKCA6E1sTGEVH00w4CMU3MWYJK0wNoXq4UnmuerQMFi7VCvmOp1OHFo=&amp;_app_id=central_doc_viewer&amp;center_on_screen=true&amp;width=950&amp;height=800&amp;_dd2=%26f%3Dsld%26c%3Dtrue%26os%3D61153%26oe%3D61160" xr:uid="{B40C6566-0077-4A3B-B6D0-770CBBB6FCA6}"/>
    <hyperlink ref="G97" r:id="rId462" display="fdsup://factset/Doc Viewer Single?float_window=true&amp;positioning_strategy=center_on_screen&amp;_doc_docfn=U2FsdGVkX19WLp+pXdQY6qlmpCPj0mKxWjV8Z0cIIBMZ0OD87V6cQotDQfvqa68NNg3VU87kYFNbOiYgDW0e4VcbOF//zv80yD/siXn5NS8=&amp;_app_id=central_doc_viewer&amp;center_on_screen=true&amp;width=950&amp;height=800&amp;_dd2=%26f%3Dsld%26c%3Dtrue%26os%3D61600%26oe%3D61606" xr:uid="{96F90BB9-B12C-4BC8-8992-56190826F940}"/>
    <hyperlink ref="G100" r:id="rId463" display="fdsup://factset/Doc Viewer Single?float_window=true&amp;positioning_strategy=center_on_screen&amp;_doc_docfn=U2FsdGVkX18viT7CZNKp5/+YnzZNejMsPMyPsFq/IRzsrheWU14dkE/VQkTFHqB9ylz6Nz9Ht9/T2Axrn0i04oI40vE/XLeu6QtYq1SdBrY=&amp;_app_id=central_doc_viewer&amp;center_on_screen=true&amp;width=950&amp;height=800&amp;_dd2=%26f%3Dsld%26c%3Dtrue%26os%3D62071%26oe%3D62076" xr:uid="{D47463E1-DE24-498B-B9C9-3131111062AB}"/>
    <hyperlink ref="G101" r:id="rId464" display="fdsup://factset/Doc Viewer Single?float_window=true&amp;positioning_strategy=center_on_screen&amp;_doc_docfn=U2FsdGVkX192vYZc/su1wneIvsFlEjcnZccjsHcAdDCTE/1oMOkN3Kl/DI/UnXC13VQ9dw+QhjdPDhuQU1X+GA7saBqnzEj2JfO/xQzjDi0=&amp;_app_id=central_doc_viewer&amp;center_on_screen=true&amp;width=950&amp;height=800&amp;_dd2=%26f%3Dsld%26c%3Dtrue%26os%3D62537%26oe%3D62543" xr:uid="{D594481D-4B1E-4AFE-AC0F-A1DBDB4498C1}"/>
    <hyperlink ref="G105" r:id="rId465" display="fdsup://factset/Doc Viewer Single?float_window=true&amp;positioning_strategy=center_on_screen&amp;_doc_docfn=U2FsdGVkX1+kLLW6uysaqpegTN/qHj6vCilWrtgr73U5a6zatV4rsCY2WpLs3dVvpapubN5uQioZeAEK4VGObmW3j258JvODedkTLVs6TEQ=&amp;_app_id=central_doc_viewer&amp;center_on_screen=true&amp;width=950&amp;height=800&amp;_dd2=%26f%3Dsld%26c%3Dtrue%26os%3D63502%26oe%3D63509" xr:uid="{A55344E2-ECCE-4F0F-A65F-F55EE335B6BA}"/>
    <hyperlink ref="G106" r:id="rId466" display="fdsup://factset/Doc Viewer Single?float_window=true&amp;positioning_strategy=center_on_screen&amp;_doc_docfn=U2FsdGVkX18w2BkGpeVIau9i32Bpp1xnAp5UZpY0AaelG6Ms1hVRJU4eYEyHkHVnK26CmbYjl9WTZqd+A9Z9qt47jvjW6xbzVI9rB7YJk0I=&amp;_app_id=central_doc_viewer&amp;center_on_screen=true&amp;width=950&amp;height=800&amp;_dd2=%26f%3Dsld%26c%3Dtrue%26os%3D64007%26oe%3D64013" xr:uid="{F4A35D0D-F51D-4EED-A974-F38415E40526}"/>
    <hyperlink ref="G108" r:id="rId467" display="fdsup://factset/Doc Viewer Single?float_window=true&amp;positioning_strategy=center_on_screen&amp;_doc_docfn=U2FsdGVkX1/slxrUrNNw8kZE2MY86mJ0qO19wZDi7oqn516gUYcdwRIOFRgsmc044gzNQd2B1ZLtIp33CptY1qMfOJiXdQ3IKRJ6Osc97oE=&amp;_app_id=central_doc_viewer&amp;center_on_screen=true&amp;width=950&amp;height=800&amp;_dd2=%26f%3Dsld%26c%3Dtrue%26os%3D64445%26oe%3D64452" xr:uid="{412A6D1B-B66C-4C5D-88F2-8071A883A7F2}"/>
    <hyperlink ref="G109" r:id="rId468" display="fdsup://factset/Doc Viewer Single?float_window=true&amp;positioning_strategy=center_on_screen&amp;_doc_docfn=U2FsdGVkX1+IEOD1CvCF46WN6+yft3H/I/ecPBVApfvkjbKjgXHlzpBMIOMSDtsBxsAEl2FmNw+EsC3ogP9QwY9C3B1qWZNCaWRSQKz+G44=&amp;_app_id=central_doc_viewer&amp;center_on_screen=true&amp;width=950&amp;height=800&amp;_dd2=%26f%3Dsld%26c%3Dtrue%26os%3D64954%26oe%3D64961" xr:uid="{6ABFF54A-CCE7-4BFD-8494-B6B106600AA9}"/>
    <hyperlink ref="G110" r:id="rId469" display="fdsup://factset/Doc Viewer Single?float_window=true&amp;positioning_strategy=center_on_screen&amp;_doc_docfn=U2FsdGVkX1+sfzwItnAz0zBh3pGDKE69NMyz8nkN1CKRG9dY8HM2VZhzANXLbv9y6TV+gh3TS1JyoWQmcJPIQbISAnHNg544iH0aAF7JwQ8=&amp;_app_id=central_doc_viewer&amp;center_on_screen=true&amp;width=950&amp;height=800&amp;_dd2=%26f%3Dsld%26c%3Dtrue%26os%3D65420%26oe%3D65426" xr:uid="{2B04F003-1A19-4106-8206-E69178639D85}"/>
    <hyperlink ref="G112" r:id="rId470" display="fdsup://factset/Doc Viewer Single?float_window=true&amp;positioning_strategy=center_on_screen&amp;_doc_docfn=U2FsdGVkX18XZp20sk93zoV+0GY9BYrAjwBsmMf0xiuWL9D1d6wLfsrbgdEp3zJ1J1X1KBrjuHyEacjAwrHJjajW3p9hb+xq9+uQbdOza8E=&amp;_app_id=central_doc_viewer&amp;center_on_screen=true&amp;width=950&amp;height=800&amp;_dd2=%26f%3Dsld%26c%3Dtrue%26os%3D76756%26oe%3D76765" xr:uid="{F9A4DB10-4A05-4668-82A4-43CE132B3302}"/>
    <hyperlink ref="G113" r:id="rId471" display="fdsup://factset/Doc Viewer Single?float_window=true&amp;positioning_strategy=center_on_screen&amp;_doc_docfn=U2FsdGVkX18AOmh3vuP5DDyJBtSM6sDVu5JFb1YFf8IPiBDAgS/MDajKHi72L9qGDB+QHDuken14f4YT8F20xZFhphsPrP3fFjzsmtoW3C0=&amp;_app_id=central_doc_viewer&amp;center_on_screen=true&amp;width=950&amp;height=800&amp;_dd2=%26f%3Dsld%26c%3Dtrue%26os%3D72850%26oe%3D72859" xr:uid="{689C7134-C452-49F3-BE58-E7E4821FF15F}"/>
    <hyperlink ref="G114" r:id="rId472" display="fdsup://factset/Doc Viewer Single?float_window=true&amp;positioning_strategy=center_on_screen&amp;_doc_docfn=U2FsdGVkX19VeQ4D+oWq/uYAh8+GCadvR7+Q6aCSzlv+3ZPwEvFNFOqw3pMpb8wqlnYAbAR1PRqRiRbR+0MDtAa6dD06+GEt3wpct7HaJqw=&amp;_app_id=central_doc_viewer&amp;center_on_screen=true&amp;width=950&amp;height=800&amp;_dd2=%26f%3Dsld%26c%3Dtrue%26os%3D69957%26oe%3D69964" xr:uid="{BD6238E8-458A-48B2-9230-6B5B43F5E6FC}"/>
    <hyperlink ref="G115" r:id="rId473" display="fdsup://factset/Doc Viewer Single?float_window=true&amp;positioning_strategy=center_on_screen&amp;_doc_docfn=U2FsdGVkX181MdxFkpdPlFWfkQfuzbAPobiPYc8kWMHjvPNFDctX15LdP4sq1xP0TSl6XOwbLhdvwTiL1YxpNbzD7cVxHTRNG9RP4UMvMKQ=&amp;_app_id=central_doc_viewer&amp;center_on_screen=true&amp;width=950&amp;height=800&amp;_dd2=%26f%3Dsld%26c%3Dtrue%26os%3D66596%26oe%3D66603" xr:uid="{7127DC1C-03B9-4F7B-9C51-60BE64A88487}"/>
    <hyperlink ref="G116" r:id="rId474" display="fdsup://factset/Doc Viewer Single?float_window=true&amp;positioning_strategy=center_on_screen&amp;_doc_docfn=U2FsdGVkX18p8w7aTPc9KIHo1amnkURooSaEyIW0H+71ZLn/wQexj98XHzims5ShfCYtgbVhcfeMBEtU7qvN5Jc5awrhJkc9ENkdLccy+a8=&amp;_app_id=central_doc_viewer&amp;center_on_screen=true&amp;width=950&amp;height=800&amp;_dd2=%26f%3Dsld%26c%3Dtrue%26os%3D67053%26oe%3D67059" xr:uid="{66DA320A-3DE0-41B0-A3B9-1FB117A6E255}"/>
    <hyperlink ref="G118" r:id="rId475" display="fdsup://factset/Doc Viewer Single?float_window=true&amp;positioning_strategy=center_on_screen&amp;_doc_docfn=U2FsdGVkX1/Wsh/yp4c+JoP9ZdFPNqi/XMWPl5AgFQkFA2o0rG1pRlLW8FB41/t1GUcw7JXn+lOWRA9/98Cq9LrzVggvW8CsHhcXaIFhhAc=&amp;_app_id=central_doc_viewer&amp;center_on_screen=true&amp;width=950&amp;height=800&amp;_dd2=%26f%3Dsld%26c%3Dtrue%26os%3D67542%26oe%3D67548" xr:uid="{AD717BD1-C5AA-466C-9122-D00EDB85EBE8}"/>
    <hyperlink ref="G119" r:id="rId476" display="fdsup://factset/Doc Viewer Single?float_window=true&amp;positioning_strategy=center_on_screen&amp;_doc_docfn=U2FsdGVkX19XXaAd6Ru9Vnn7UBsrnWq8R6s0fX0yf0ofbaECgynRjgyj7NRCxp8z9PIfyaF/zFJSbfIWdxDQJXT1ImPkHJhbiTfvCU4VgiY=&amp;_app_id=central_doc_viewer&amp;center_on_screen=true&amp;width=950&amp;height=800&amp;_dd2=%26f%3Dsld%26c%3Dtrue%26os%3D68023%26oe%3D68029" xr:uid="{F5487E41-8685-4B9F-9025-96A3F349DAAC}"/>
    <hyperlink ref="G120" r:id="rId477" display="fdsup://factset/Doc Viewer Single?float_window=true&amp;positioning_strategy=center_on_screen&amp;_doc_docfn=U2FsdGVkX18mlfNCCWJr/FYaXEBj9G/ncvIvWo/1t5vj/OIdNLbrdQnkG0GLYomXckYSx4Z7sngi/pTRJChnyMr+b50L0tBbFDsoik6nnFg=&amp;_app_id=central_doc_viewer&amp;center_on_screen=true&amp;width=950&amp;height=800&amp;_dd2=%26f%3Dsld%26c%3Dtrue%26os%3D68521%26oe%3D68527" xr:uid="{0AF55C0F-77C8-4D7B-AC7C-28D118DA204A}"/>
    <hyperlink ref="G122" r:id="rId478" display="fdsup://factset/Doc Viewer Single?float_window=true&amp;positioning_strategy=center_on_screen&amp;_doc_docfn=U2FsdGVkX1+cNP85eEpengcpjBckWvyXfYhvGvIbyqMI0fAjMVqGHuN9ez8RmTgOUyWoDgm5n55Pr3EUbFJzVQ97/S3UOl98i0VBCHQOxWA=&amp;_app_id=central_doc_viewer&amp;center_on_screen=true&amp;width=950&amp;height=800&amp;_dd2=%26f%3Dsld%26c%3Dtrue%26os%3D68986%26oe%3D68989" xr:uid="{0F32687E-DE43-4753-B1E5-29F0C817FB93}"/>
    <hyperlink ref="G123" r:id="rId479" display="fdsup://factset/Doc Viewer Single?float_window=true&amp;positioning_strategy=center_on_screen&amp;_doc_docfn=U2FsdGVkX1/uW1p4ysv95PP8IcKsWwLo34mapblEst+YNtZSyoy8kmaPXpTzRbZTytJv1VSjIWw3Y0NInSk/5dU1J6VSihvSDKMnEHeijgs=&amp;_app_id=central_doc_viewer&amp;center_on_screen=true&amp;width=950&amp;height=800&amp;_dd2=%26f%3Dsld%26c%3Dtrue%26os%3D69481%26oe%3D69487" xr:uid="{9E2B4AA2-E3C5-4293-A5B4-9F5C31AD7D13}"/>
    <hyperlink ref="G124" r:id="rId480" display="fdsup://factset/Doc Viewer Single?float_window=true&amp;positioning_strategy=center_on_screen&amp;_doc_docfn=U2FsdGVkX1+S7dmGtwXnYBWYfaGXTyP9N7ViCu5fFudS+eoOaURzXQKjLvnDqEtdHvdsP5rv/UOZ0c3drjjiF14o/EJHE6QojaSCsn5t+Fk=&amp;_app_id=central_doc_viewer&amp;center_on_screen=true&amp;width=950&amp;height=800&amp;_dd2=%26f%3Dsld%26c%3Dtrue%26os%3D70430%26oe%3D70437" xr:uid="{D90E91F5-D76F-4D61-9EDA-DB05D65F25AF}"/>
    <hyperlink ref="G125" r:id="rId481" display="fdsup://factset/Doc Viewer Single?float_window=true&amp;positioning_strategy=center_on_screen&amp;_doc_docfn=U2FsdGVkX1+1BdmHNvZ7UjbYmHo92eN1xG6R3IU8xahNbleiGpsZMxqsm5FUjzmr0Xakzn5u6DVdionrHaXb/X3QwI+RmsndfyX1Z90FpDM=&amp;_app_id=central_doc_viewer&amp;center_on_screen=true&amp;width=950&amp;height=800&amp;_dd2=%26f%3Dsld%26c%3Dtrue%26os%3D70908%26oe%3D70914" xr:uid="{26292F40-5436-406D-BDD1-11C84797D769}"/>
    <hyperlink ref="G126" r:id="rId482" display="fdsup://factset/Doc Viewer Single?float_window=true&amp;positioning_strategy=center_on_screen&amp;_doc_docfn=U2FsdGVkX1/u370UN6Grkgo+N0h5QqXBJa9orcqOGxd//N63sPUoc5VRA9Vn82WFBM/P2ha4maLhY0+IuLPQtwLpCPL7LC8/ydEZeTF3FJE=&amp;_app_id=central_doc_viewer&amp;center_on_screen=true&amp;width=950&amp;height=800&amp;_dd2=%26f%3Dsld%26c%3Dtrue%26os%3D71400%26oe%3D71406" xr:uid="{DE1DB069-4BE1-47CC-8A24-D602F0F68608}"/>
    <hyperlink ref="G127" r:id="rId483" display="fdsup://factset/Doc Viewer Single?float_window=true&amp;positioning_strategy=center_on_screen&amp;_doc_docfn=U2FsdGVkX192c8MKZqGzEiSJB94JzrdCc6o7A03bGayD/F/ULCgmHUIcCnyNukSI3MGvbiqoLqG0rg2Weh3y6TU3Z+OzlNASAWLnHV6MN2k=&amp;_app_id=central_doc_viewer&amp;center_on_screen=true&amp;width=950&amp;height=800&amp;_dd2=%26f%3Dsld%26c%3Dtrue%26os%3D71914%26oe%3D71920" xr:uid="{5AB0A4D5-3895-4243-9829-0E459F586BBE}"/>
    <hyperlink ref="G128" r:id="rId484" display="fdsup://factset/Doc Viewer Single?float_window=true&amp;positioning_strategy=center_on_screen&amp;_doc_docfn=U2FsdGVkX1/R4sHHi1hN9NpRMlM86zhWuTnSwgAN+1Ul62tgI5RLfKSHPmXDky1j3rIN3aXQYVudge5aVsX4hLZJ65619dj8jjC28kBuMe4=&amp;_app_id=central_doc_viewer&amp;center_on_screen=true&amp;width=950&amp;height=800&amp;_dd2=%26f%3Dsld%26c%3Dtrue%26os%3D72393%26oe%3D72398" xr:uid="{2A2B47F0-0BB8-4126-A9C5-6833E642CEC6}"/>
    <hyperlink ref="G131" r:id="rId485" display="fdsup://factset/Doc Viewer Single?float_window=true&amp;positioning_strategy=center_on_screen&amp;_doc_docfn=U2FsdGVkX1+7uJ1J2bpX88BX6ieQiRq/llN/jK0i/VGmBEclaARpIT1akjzANxE2HP4bLwwiMERBXCL3ROKdYaFLueYdwogtigaX/yOUDT0=&amp;_app_id=central_doc_viewer&amp;center_on_screen=true&amp;width=950&amp;height=800&amp;_dd2=%26f%3Dsld%26c%3Dtrue%26os%3D76260%26oe%3D76267" xr:uid="{83288A24-B7A2-4A14-8044-27D9D5877BD5}"/>
    <hyperlink ref="G132" r:id="rId486" display="fdsup://factset/Doc Viewer Single?float_window=true&amp;positioning_strategy=center_on_screen&amp;_doc_docfn=U2FsdGVkX1/QH4P8b5n0ivts3J8y4wPQ04VEK0LTnx8C7S0kAgAp9cUap5ODusdmN7qxUTWUItPUteGn1UQhcYzbRMxxeujemdEWYTA7W3Q=&amp;_app_id=central_doc_viewer&amp;center_on_screen=true&amp;width=950&amp;height=800&amp;_dd2=%26f%3Dsld%26c%3Dtrue%26os%3D73663%26oe%3D73664" xr:uid="{73850549-B4BE-456F-BAC0-3A36B0C73E30}"/>
    <hyperlink ref="G133" r:id="rId487" display="fdsup://factset/Doc Viewer Single?float_window=true&amp;positioning_strategy=center_on_screen&amp;_doc_docfn=U2FsdGVkX1/bSva1/Ufh6xjZbJpWpo8eczNFREj14b+pD9ILyi35QVZ5LnGGKklnbU2qDfBx0cjF9UDX0yFenwuBJ2/6m4j669jRoF11EHU=&amp;_app_id=central_doc_viewer&amp;center_on_screen=true&amp;width=950&amp;height=800&amp;_dd2=%26f%3Dsld%26c%3Dtrue%26os%3D74239%26oe%3D74245" xr:uid="{C627B0CA-5A19-475A-8E1B-45A57EE96C2C}"/>
    <hyperlink ref="G134" r:id="rId488" display="fdsup://factset/Doc Viewer Single?float_window=true&amp;positioning_strategy=center_on_screen&amp;_doc_docfn=U2FsdGVkX198hnwRg8Gnq8G5pfqz4Z52jSs2g6p8hqaxRrh0pJwPAfXajZWBuMIRlx3vBFsJV2+ZTLNBr5bHKzN7nmy1/LpOM2ZCwrWLcN4=&amp;_app_id=central_doc_viewer&amp;center_on_screen=true&amp;width=950&amp;height=800&amp;_dd2=%26f%3Dsld%26c%3Dtrue%26os%3D74742%26oe%3D74748" xr:uid="{CEF4E902-30EE-4B1F-B587-E03F863E015B}"/>
    <hyperlink ref="G135" r:id="rId489" display="fdsup://factset/Doc Viewer Single?float_window=true&amp;positioning_strategy=center_on_screen&amp;_doc_docfn=U2FsdGVkX18hNdOifGCRsLPCBlYZWB9Tha8Zz5tkgIDm3W0Xrjxn3LgvyFE1q9pfQc0Y1pM5OaXKCR3wq0dV7zCwStwbqUj4hKdIF8K9/08=&amp;_app_id=central_doc_viewer&amp;center_on_screen=true&amp;width=950&amp;height=800&amp;_dd2=%26f%3Dsld%26c%3Dtrue%26os%3D75282%26oe%3D75289" xr:uid="{4C9DF6CF-A7FD-4E97-AB9C-5903F86DC75C}"/>
    <hyperlink ref="G136" r:id="rId490" display="fdsup://factset/Doc Viewer Single?float_window=true&amp;positioning_strategy=center_on_screen&amp;_doc_docfn=U2FsdGVkX1/O9Dnc03CwFwCjYN72/CTjkCmwZewwD0iJ9CSmIVtDgSKDMzRFvrzf6qjqyCKic2AriUKl8gm0raZm7tirZiAJAiQlyIMRHbg=&amp;_app_id=central_doc_viewer&amp;center_on_screen=true&amp;width=950&amp;height=800&amp;_dd2=%26f%3Dsld%26c%3Dtrue%26os%3D75782%26oe%3D75789" xr:uid="{45F5D197-198D-414F-A80A-88B858D81CD7}"/>
    <hyperlink ref="F92" r:id="rId491" display="fdsup://factset/Doc Viewer Single?float_window=true&amp;positioning_strategy=center_on_screen&amp;_doc_docfn=U2FsdGVkX1/CFqbV3EZI1mMIu0guevBT5W1kJ9scmWMVDERQsePTezeJbSG6s3e5XE7A//I6bX9mFx9TRepp124H72U3Jmm8E/aPHYIn+5Q=&amp;_app_id=central_doc_viewer&amp;center_on_screen=true&amp;width=950&amp;height=800&amp;_dd2=%26f%3Dsld%26c%3Dtrue%26os%3D56818%26oe%3D56827" xr:uid="{7C9677BB-315E-4B7F-A4E5-AEB14450F854}"/>
    <hyperlink ref="F93" r:id="rId492" display="fdsup://factset/Doc Viewer Single?float_window=true&amp;positioning_strategy=center_on_screen&amp;_doc_docfn=U2FsdGVkX18/i42bL6CXcz/a7ABUWOU57YGVwlboqhi1OUqV+0jSEDT4+HTVk65x9iHF9ru9Mu3jGEhC1KSObiewNDig4mVFeMxX86jt5lI=&amp;_app_id=central_doc_viewer&amp;center_on_screen=true&amp;width=950&amp;height=800&amp;_dd2=%26f%3Dsld%26c%3Dtrue%26os%3D53494%26oe%3D53503" xr:uid="{140E6CD1-DBE2-4118-A3B0-72FF317D0778}"/>
    <hyperlink ref="F94" r:id="rId493" display="fdsup://factset/Doc Viewer Single?float_window=true&amp;positioning_strategy=center_on_screen&amp;_doc_docfn=U2FsdGVkX18zx/sny+5n9Tp0mIjtP7LAmmZOuoKLJbL++SMvMNW7JcGnhXgLuibzWvE3WhUa27AdI/61EoPzU5+4b7H39dkn7qHQaXTDS5g=&amp;_app_id=central_doc_viewer&amp;center_on_screen=true&amp;width=950&amp;height=800&amp;_dd2=%26f%3Dsld%26c%3Dtrue%26os%3D50660%26oe%3D50667" xr:uid="{379C0B63-4EEF-4293-B8FA-3ECFE51AD967}"/>
    <hyperlink ref="F95" r:id="rId494" display="fdsup://factset/Doc Viewer Single?float_window=true&amp;positioning_strategy=center_on_screen&amp;_doc_docfn=U2FsdGVkX1/g/Ca1rv9x1oTOkCl8O4P3Vcdyu+8pNDjfwiVDTFO34vEJMf55HRXC0cJT2cvlg/JonQ9yo+GXya+zrJzhIDzgrGWCwvc4w7M=&amp;_app_id=central_doc_viewer&amp;center_on_screen=true&amp;width=950&amp;height=800&amp;_dd2=%26f%3Dsld%26c%3Dtrue%26os%3D51155%26oe%3D51162" xr:uid="{0E24F0AE-AB0D-4222-900B-96BDE3C600FC}"/>
    <hyperlink ref="F96" r:id="rId495" display="fdsup://factset/Doc Viewer Single?float_window=true&amp;positioning_strategy=center_on_screen&amp;_doc_docfn=U2FsdGVkX1/6fZMQ3tHeqbay2qtRFmzfrD2XnjyinRrMxaKTAoyjQ7+zZp5sxj7aI8K2rpQBYHQrKZTkw8o8q+kQCpbhRY23WZ97vgOVxhY=&amp;_app_id=central_doc_viewer&amp;center_on_screen=true&amp;width=950&amp;height=800&amp;_dd2=%26f%3Dsld%26c%3Dtrue%26os%3D51645%26oe%3D51652" xr:uid="{3DDFFFAB-AB0B-4458-B99F-F92EE669A881}"/>
    <hyperlink ref="F97" r:id="rId496" display="fdsup://factset/Doc Viewer Single?float_window=true&amp;positioning_strategy=center_on_screen&amp;_doc_docfn=U2FsdGVkX1+pP09rwFhILojfL7jhspc6XZELBUhHtJtHbk+HW2+hTWNquYq8zxdsCoCLnN5cZJKIVPApa80ub+03fOpn48sEzJ/mnj1iKpg=&amp;_app_id=central_doc_viewer&amp;center_on_screen=true&amp;width=950&amp;height=800&amp;_dd2=%26f%3Dsld%26c%3Dtrue%26os%3D52092%26oe%3D52098" xr:uid="{CF6B6297-2B70-4C3B-88BC-58BAD4248743}"/>
    <hyperlink ref="F100" r:id="rId497" display="fdsup://factset/Doc Viewer Single?float_window=true&amp;positioning_strategy=center_on_screen&amp;_doc_docfn=U2FsdGVkX185KFsUZvKjOqdFpvz0D9h7Yl6N7+J0i2oQU86PQ79nmHK+0m03FW2UUCDHbOpka01e8CQ+dUPRM+8z5jaifGl403aFk86i1q8=&amp;_app_id=central_doc_viewer&amp;center_on_screen=true&amp;width=950&amp;height=800&amp;_dd2=%26f%3Dsld%26c%3Dtrue%26os%3D52563%26oe%3D52568" xr:uid="{1F09C708-A84D-464E-8D49-389A4447B2AD}"/>
    <hyperlink ref="F101" r:id="rId498" display="fdsup://factset/Doc Viewer Single?float_window=true&amp;positioning_strategy=center_on_screen&amp;_doc_docfn=U2FsdGVkX18wgcgqWbr6+L6MDVG5jNWBEx3mLSnhICOTmpfbLsmbQIW3rbtC3T/E2GQaMooZnPqdTQPo/Myk7+GuITdDsUyO3ijDL+E340Q=&amp;_app_id=central_doc_viewer&amp;center_on_screen=true&amp;width=950&amp;height=800&amp;_dd2=%26f%3Dsld%26c%3Dtrue%26os%3D53029%26oe%3D53035" xr:uid="{C70A7E05-3C0D-4D20-A31B-D236A612010D}"/>
    <hyperlink ref="F104" r:id="rId499" display="fdsup://factset/Doc Viewer Single?float_window=true&amp;positioning_strategy=center_on_screen&amp;_doc_docfn=U2FsdGVkX1+ZW+kSgQmZgxXgnOeX7soruqmwYc1wA8YObh1+GAnl6cGjoMmKfemAHuR6Jai1xnNCv5Zmx1LERXs1V4qt/OLvQweLchQC9YU=&amp;_app_id=central_doc_viewer&amp;center_on_screen=true&amp;width=950&amp;height=800&amp;_dd2=%26f%3Dsld%26c%3Dtrue%26os%3D56372%26oe%3D56381" xr:uid="{E34DD634-C2EA-4D2C-938A-21B4DC9197DE}"/>
    <hyperlink ref="F105" r:id="rId500" display="fdsup://factset/Doc Viewer Single?float_window=true&amp;positioning_strategy=center_on_screen&amp;_doc_docfn=U2FsdGVkX18T7r+9bQo0V6joCauvkDWX4Gf5C2ii5TlTFQH9YOV0yVmAb9tgTTi6fn2jd2kaHH5m/BUZhhgHxrKHDZDFi7v1YdRjQinsq6Q=&amp;_app_id=central_doc_viewer&amp;center_on_screen=true&amp;width=950&amp;height=800&amp;_dd2=%26f%3Dsld%26c%3Dtrue%26os%3D53994%26oe%3D54001" xr:uid="{346CCBD2-81B2-4357-AA6C-C5A7C7B205DE}"/>
    <hyperlink ref="F106" r:id="rId501" display="fdsup://factset/Doc Viewer Single?float_window=true&amp;positioning_strategy=center_on_screen&amp;_doc_docfn=U2FsdGVkX1999XmjU4wQPE8C0zY/YqRM9FOZ/KQnU/bx0tL1oRQljDzwTfEsRxFp7x1ue4Br1ubFa/KtWXL+vNXZgGn9U5KNeYyYew2LjuI=&amp;_app_id=central_doc_viewer&amp;center_on_screen=true&amp;width=950&amp;height=800&amp;_dd2=%26f%3Dsld%26c%3Dtrue%26os%3D54492%26oe%3D54493" xr:uid="{C1DCFAE3-0AF7-487D-B6D5-22E24A62444C}"/>
    <hyperlink ref="F108" r:id="rId502" display="fdsup://factset/Doc Viewer Single?float_window=true&amp;positioning_strategy=center_on_screen&amp;_doc_docfn=U2FsdGVkX19HZeZ3eeUqD5Oe9V3gE5giVnLoSwlxDrQy51JVcksQZiJEYMAqoO2nMf2TquscHSMVE9v4WK15DADGSu1nxjwuern+d8ZRRcQ=&amp;_app_id=central_doc_viewer&amp;center_on_screen=true&amp;width=950&amp;height=800&amp;_dd2=%26f%3Dsld%26c%3Dtrue%26os%3D54925%26oe%3D54932" xr:uid="{0CB7DBF6-7F58-4C6A-B63A-4085ED1C0482}"/>
    <hyperlink ref="F109" r:id="rId503" display="fdsup://factset/Doc Viewer Single?float_window=true&amp;positioning_strategy=center_on_screen&amp;_doc_docfn=U2FsdGVkX18YNPu5jrp1J9MN+oFAzkgGGYMHRWh339Z2eQuGk3kHbTVm5mD+mlik4Ii+KgoXzDL1MxjoCIkE2XEbA/n+DvJTCsqxbOxO8WA=&amp;_app_id=central_doc_viewer&amp;center_on_screen=true&amp;width=950&amp;height=800&amp;_dd2=%26f%3Dsld%26c%3Dtrue%26os%3D55434%26oe%3D55441" xr:uid="{11F11F79-ECD1-4D8B-9FD6-EF60AAA29956}"/>
    <hyperlink ref="F110" r:id="rId504" display="fdsup://factset/Doc Viewer Single?float_window=true&amp;positioning_strategy=center_on_screen&amp;_doc_docfn=U2FsdGVkX19MtPFfvr2mNF+iFaQRrNSXfXF5e2YcLt3oerTG2ikLAwDxfDtI4wjWhqse63xXpoT5tZmbLZrj9ovxw0k26Aglig/Y4pss2SI=&amp;_app_id=central_doc_viewer&amp;center_on_screen=true&amp;width=950&amp;height=800&amp;_dd2=%26f%3Dsld%26c%3Dtrue%26os%3D55900%26oe%3D55906" xr:uid="{A1001CE0-E675-4710-B502-79F97F94B29E}"/>
    <hyperlink ref="F112" r:id="rId505" display="fdsup://factset/Doc Viewer Single?float_window=true&amp;positioning_strategy=center_on_screen&amp;_doc_docfn=U2FsdGVkX18C8696mmi7chSMbLTtt7IQ896vY7cJNDUov4vKPEjZahrqUc4mdFDDXFatndH5eUVNByq7cCiVzcqXtU3kqUL+9bjsaWGqHyA=&amp;_app_id=central_doc_viewer&amp;center_on_screen=true&amp;width=950&amp;height=800&amp;_dd2=%26f%3Dsld%26c%3Dtrue%26os%3D67685%26oe%3D67694" xr:uid="{5450CE44-51B7-48E9-ACCA-D7286951C2C9}"/>
    <hyperlink ref="F113" r:id="rId506" display="fdsup://factset/Doc Viewer Single?float_window=true&amp;positioning_strategy=center_on_screen&amp;_doc_docfn=U2FsdGVkX1/mt7BAJaADeeI1WJpDjdPxUzzXZr4ZvZ20MQAGXHGsYoGkzdyyVMrqwIuaFcU+8k9K5v6/aZLdCTLAqg+nDSjQKkHmNouYJbk=&amp;_app_id=central_doc_viewer&amp;center_on_screen=true&amp;width=950&amp;height=800&amp;_dd2=%26f%3Dsld%26c%3Dtrue%26os%3D63778%26oe%3D63787" xr:uid="{BE9EC38F-640F-433E-96AB-842FA3E3B70B}"/>
    <hyperlink ref="F114" r:id="rId507" display="fdsup://factset/Doc Viewer Single?float_window=true&amp;positioning_strategy=center_on_screen&amp;_doc_docfn=U2FsdGVkX19mc2Sc9EVCi6Q2rXoMQB+Hm/MnFCVawtXes+szQEj0zsMvoapbXNdLAYPvR89/fZRW14yXwAuyQHgKDMXD2uJoOnLWb93U8EY=&amp;_app_id=central_doc_viewer&amp;center_on_screen=true&amp;width=950&amp;height=800&amp;_dd2=%26f%3Dsld%26c%3Dtrue%26os%3D60895%26oe%3D60902" xr:uid="{8761FF84-1E08-47CD-937A-B94EEB241F6A}"/>
    <hyperlink ref="F115" r:id="rId508" display="fdsup://factset/Doc Viewer Single?float_window=true&amp;positioning_strategy=center_on_screen&amp;_doc_docfn=U2FsdGVkX19m1X8nZoKp281gUV1kTTQdO3ncuqAW8p4YclmIfp7cLAnyZ9h+HYH7dpyucN/Z1wo9o7XA/ZHXubOojqy4DJu3IfwOodf6FRk=&amp;_app_id=central_doc_viewer&amp;center_on_screen=true&amp;width=950&amp;height=800&amp;_dd2=%26f%3Dsld%26c%3Dtrue%26os%3D57551%26oe%3D57558" xr:uid="{2D310C33-4CEB-4E63-A18F-E7C8C2CE7C6A}"/>
    <hyperlink ref="F116" r:id="rId509" display="fdsup://factset/Doc Viewer Single?float_window=true&amp;positioning_strategy=center_on_screen&amp;_doc_docfn=U2FsdGVkX19IzTTwyHy2A1xnENJqzAhiPp9d6Kd6IW1VgMo3Iew9S/73CuRnZrqSNcThDWIZ/RYI4+F+N6FB1w4DcPW90K9UWunpUyxq6jk=&amp;_app_id=central_doc_viewer&amp;center_on_screen=true&amp;width=950&amp;height=800&amp;_dd2=%26f%3Dsld%26c%3Dtrue%26os%3D58007%26oe%3D58012" xr:uid="{ED7BAA4E-3FD9-4DC0-834B-DB42F2FBD719}"/>
    <hyperlink ref="F118" r:id="rId510" display="fdsup://factset/Doc Viewer Single?float_window=true&amp;positioning_strategy=center_on_screen&amp;_doc_docfn=U2FsdGVkX1+60McUMZq5nPS7mc+QMdtboQIovIgCK+opVVH54/LBQB3saltiiy3uvwRSnPyazBgSlVhZimkiGDzgSpfLeLXDrJUDuVoE3XU=&amp;_app_id=central_doc_viewer&amp;center_on_screen=true&amp;width=950&amp;height=800&amp;_dd2=%26f%3Dsld%26c%3Dtrue%26os%3D58495%26oe%3D58501" xr:uid="{873DDE10-2401-4268-9634-DC18BAAD1536}"/>
    <hyperlink ref="F119" r:id="rId511" display="fdsup://factset/Doc Viewer Single?float_window=true&amp;positioning_strategy=center_on_screen&amp;_doc_docfn=U2FsdGVkX19Nw5N+kBs3Ep0U8QVOYBZ/SfugKTnqoj8BWEe3n005FQn0xrQmzQMUBbxWv2YM0jz/RnBA2QfIc7LGokTn8wH4T7qCYe2Xiy4=&amp;_app_id=central_doc_viewer&amp;center_on_screen=true&amp;width=950&amp;height=800&amp;_dd2=%26f%3Dsld%26c%3Dtrue%26os%3D58976%26oe%3D58982" xr:uid="{563AE3D6-0B07-4921-9BA3-428BDD03DC4F}"/>
    <hyperlink ref="F120" r:id="rId512" display="fdsup://factset/Doc Viewer Single?float_window=true&amp;positioning_strategy=center_on_screen&amp;_doc_docfn=U2FsdGVkX19pQqrCjaoptbIyO1c5el3dyIp4UyYMnQUwoZ4AMkIQJw3D15qdUCDdUi5bo90f5HeKfUslJ698vLVRqvuyDaZRDuXgJEG4cJU=&amp;_app_id=central_doc_viewer&amp;center_on_screen=true&amp;width=950&amp;height=800&amp;_dd2=%26f%3Dsld%26c%3Dtrue%26os%3D59467%26oe%3D59468" xr:uid="{0CCA3957-CD94-4291-BD8A-3A6838D79470}"/>
    <hyperlink ref="F122" r:id="rId513" display="fdsup://factset/Doc Viewer Single?float_window=true&amp;positioning_strategy=center_on_screen&amp;_doc_docfn=U2FsdGVkX19HGFAM4oR7okfQ5tw6Vmpx2xaOz+4Jnd3bB/etO7Qz/aH3h6xnQwF+fMgE7TtKZjfSRCFAK1SAiztDBlE7Tv0DgemwAWPgcsc=&amp;_app_id=central_doc_viewer&amp;center_on_screen=true&amp;width=950&amp;height=800&amp;_dd2=%26f%3Dsld%26c%3Dtrue%26os%3D59924%26oe%3D59927" xr:uid="{857428E3-6750-4492-9F04-7515E1D0597D}"/>
    <hyperlink ref="F123" r:id="rId514" display="fdsup://factset/Doc Viewer Single?float_window=true&amp;positioning_strategy=center_on_screen&amp;_doc_docfn=U2FsdGVkX1+kedJtpLmZvy63xurTwN6EJQ7y6J/h5q9y4YtFfmy3gY61Earz1a/i8IUI7apjKCktC90+nHamcllyjmibAWP7e7uOlAEsVJ4=&amp;_app_id=central_doc_viewer&amp;center_on_screen=true&amp;width=950&amp;height=800&amp;_dd2=%26f%3Dsld%26c%3Dtrue%26os%3D60418%26oe%3D60425" xr:uid="{CFCF843E-30A4-40F4-B5A5-A510FBB65B16}"/>
    <hyperlink ref="F124" r:id="rId515" display="fdsup://factset/Doc Viewer Single?float_window=true&amp;positioning_strategy=center_on_screen&amp;_doc_docfn=U2FsdGVkX19Nb9NoRXbXaBQqK0agIVOXntZJJArub7NlEiSNvtQpdebMh2KbAimHGNZTxMR2IYaUi+a63gapJshEgtuJogamk1aJm6vO7p0=&amp;_app_id=central_doc_viewer&amp;center_on_screen=true&amp;width=950&amp;height=800&amp;_dd2=%26f%3Dsld%26c%3Dtrue%26os%3D61368%26oe%3D61375" xr:uid="{F2B42902-B885-4A4D-9AD4-30714EFB964E}"/>
    <hyperlink ref="F125" r:id="rId516" display="fdsup://factset/Doc Viewer Single?float_window=true&amp;positioning_strategy=center_on_screen&amp;_doc_docfn=U2FsdGVkX1+Z1wZABtmuHnO7wTB/TI/VP4+prtThkGf4UfoiOCMAOUFdseaB/QtngkaVqVi/0++tM9tmrAQdbEav2H2OR608saoLSRWIA14=&amp;_app_id=central_doc_viewer&amp;center_on_screen=true&amp;width=950&amp;height=800&amp;_dd2=%26f%3Dsld%26c%3Dtrue%26os%3D61846%26oe%3D61852" xr:uid="{2CC62BD8-0374-4ECE-87B6-83A688640733}"/>
    <hyperlink ref="F126" r:id="rId517" display="fdsup://factset/Doc Viewer Single?float_window=true&amp;positioning_strategy=center_on_screen&amp;_doc_docfn=U2FsdGVkX1//MNbymBqY34GeWDF7Hxax/6VNFzYthjf8ODQFwhky44d+9yByXzNFnRmmZ2IOU4sCnnYkj9FBtNtKoASnIrgqCvr1AQGInOc=&amp;_app_id=central_doc_viewer&amp;center_on_screen=true&amp;width=950&amp;height=800&amp;_dd2=%26f%3Dsld%26c%3Dtrue%26os%3D62331%26oe%3D62332" xr:uid="{C06CED15-0C68-432A-B813-45C14BA7D797}"/>
    <hyperlink ref="F127" r:id="rId518" display="fdsup://factset/Doc Viewer Single?float_window=true&amp;positioning_strategy=center_on_screen&amp;_doc_docfn=U2FsdGVkX1+jwy7UQPRBUufheyohOkzmEMFnH9q57g2Ba2r54Jy9Kt/uVw00PtYvKo+us8NnpB5hYlAYAAxCDt5HlYXBoiniY3GRM5m3yXo=&amp;_app_id=central_doc_viewer&amp;center_on_screen=true&amp;width=950&amp;height=800&amp;_dd2=%26f%3Dsld%26c%3Dtrue%26os%3D62844%26oe%3D62850" xr:uid="{2E67B719-2450-4E38-9985-3BB72C10733A}"/>
    <hyperlink ref="F128" r:id="rId519" display="fdsup://factset/Doc Viewer Single?float_window=true&amp;positioning_strategy=center_on_screen&amp;_doc_docfn=U2FsdGVkX19fT+3VYAZVJINry/4PW91vEt9OMvRdIKwgE34hp3UNE/jpe6O0gpZvc17Z6JDa3r18+8sQHEAgmo1NwWz8kVQPTLfeGnQoDpc=&amp;_app_id=central_doc_viewer&amp;center_on_screen=true&amp;width=950&amp;height=800&amp;_dd2=%26f%3Dsld%26c%3Dtrue%26os%3D63321%26oe%3D63326" xr:uid="{158D241B-0C3B-4F47-B2A3-F77CD152154E}"/>
    <hyperlink ref="F131" r:id="rId520" display="fdsup://factset/Doc Viewer Single?float_window=true&amp;positioning_strategy=center_on_screen&amp;_doc_docfn=U2FsdGVkX1/Ma+eHsT8vJ31BZapyk7MZz8wgPfInnVBsKwYQviAsctr9b+0gRDTPj7fHR/F93AMXU0PWOBSQORb80pEPNFuTRL3WGHTstSA=&amp;_app_id=central_doc_viewer&amp;center_on_screen=true&amp;width=950&amp;height=800&amp;_dd2=%26f%3Dsld%26c%3Dtrue%26os%3D67189%26oe%3D67196" xr:uid="{5027A31D-9768-47B7-B503-A1D8DCA6E148}"/>
    <hyperlink ref="F132" r:id="rId521" display="fdsup://factset/Doc Viewer Single?float_window=true&amp;positioning_strategy=center_on_screen&amp;_doc_docfn=U2FsdGVkX19YACaSj05MmRG/R/FeXFfEdxnRsSO8qS/wVikz0gDgGlcAimLjoTA8naju/p+GlZxxlMfcW6kFiSZ47l6HP18EBfsMWi+902s=&amp;_app_id=central_doc_viewer&amp;center_on_screen=true&amp;width=950&amp;height=800&amp;_dd2=%26f%3Dsld%26c%3Dtrue%26os%3D64590%26oe%3D64591" xr:uid="{2CE5FD1F-5A1D-4B72-B4E5-FB26A0A96EEE}"/>
    <hyperlink ref="F133" r:id="rId522" display="fdsup://factset/Doc Viewer Single?float_window=true&amp;positioning_strategy=center_on_screen&amp;_doc_docfn=U2FsdGVkX1/FRYhBSIGLSIP3ciwNwnoCcMidvb9FJLdCtZCPx+TbxVNMlpMDMUz6kZ25le2y24zXootZGlf+F7+zFfaPoYo2LyDdDcQ1BgA=&amp;_app_id=central_doc_viewer&amp;center_on_screen=true&amp;width=950&amp;height=800&amp;_dd2=%26f%3Dsld%26c%3Dtrue%26os%3D65166%26oe%3D65172" xr:uid="{8D745F51-4434-4C89-B737-20946A0A4F04}"/>
    <hyperlink ref="F134" r:id="rId523" display="fdsup://factset/Doc Viewer Single?float_window=true&amp;positioning_strategy=center_on_screen&amp;_doc_docfn=U2FsdGVkX1/Cb+Rh1bVis0P4aA4wRfN9gpNLGDpwZXXR8axvZfp7PIl1+IXkvH6ICYPP3NgWCFjxluNOxy0KMKWFj+y5cAVOswdvxIuw+EI=&amp;_app_id=central_doc_viewer&amp;center_on_screen=true&amp;width=950&amp;height=800&amp;_dd2=%26f%3Dsld%26c%3Dtrue%26os%3D65671%26oe%3D65677" xr:uid="{21E2A56C-8A26-4443-B4E7-0036123ABC6C}"/>
    <hyperlink ref="F135" r:id="rId524" display="fdsup://factset/Doc Viewer Single?float_window=true&amp;positioning_strategy=center_on_screen&amp;_doc_docfn=U2FsdGVkX18a2mlaQizrLBGMoLKMN9rsBcl/wbhTR+x9m1EtMp4jPFcURVHZwJzz1E0K1ifCeOb7Cm91LA02QOb9dduImoGyGV42/Cv/VGU=&amp;_app_id=central_doc_viewer&amp;center_on_screen=true&amp;width=950&amp;height=800&amp;_dd2=%26f%3Dsld%26c%3Dtrue%26os%3D66211%26oe%3D66218" xr:uid="{CDA5110C-9E52-49C5-B76D-4DC6FA2DC91A}"/>
    <hyperlink ref="F136" r:id="rId525" display="fdsup://factset/Doc Viewer Single?float_window=true&amp;positioning_strategy=center_on_screen&amp;_doc_docfn=U2FsdGVkX1+AGpwopfYGsqZZDdyaK5pB8Awc/nbam11p6eadOaL/1o0qB4m4OFIosqMU1kE3mMuCjcgdrS/rlBzROS6a65yyjtY0MZqx0Qg=&amp;_app_id=central_doc_viewer&amp;center_on_screen=true&amp;width=950&amp;height=800&amp;_dd2=%26f%3Dsld%26c%3Dtrue%26os%3D66711%26oe%3D66718" xr:uid="{B387F489-4B86-4E35-98D8-2893240C7331}"/>
    <hyperlink ref="E92" r:id="rId526" display="fdsup://factset/Doc Viewer Single?float_window=true&amp;positioning_strategy=center_on_screen&amp;_doc_docfn=U2FsdGVkX19FVLOTcCM4bhOnNTxww8Ur2QRQHs8na2fmeoS41bSYGzlwcnk94B9tZbcXl1SU1YP+U5/lUqy2rBDhscQ4Sc0DO8IxJnedxT0=&amp;_app_id=central_doc_viewer&amp;center_on_screen=true&amp;width=950&amp;height=800&amp;_dd2=%26f%3Dsld%26c%3Dtrue%26os%3D32559%26oe%3D32568" xr:uid="{25257E28-31C7-4AB0-9487-4488CF775DDC}"/>
    <hyperlink ref="E93" r:id="rId527" display="fdsup://factset/Doc Viewer Single?float_window=true&amp;positioning_strategy=center_on_screen&amp;_doc_docfn=U2FsdGVkX18x9KGnTaa0SmCR3VsfxRho/cNwkgCF+YEM6a1xPUMm5Pi7nCR0271Zs+pA5QnJarfUxlawacxQz14GqjdZ/rWfiPnUeZ+fQa4=&amp;_app_id=central_doc_viewer&amp;center_on_screen=true&amp;width=950&amp;height=800&amp;_dd2=%26f%3Dsld%26c%3Dtrue%26os%3D29663%26oe%3D29670" xr:uid="{7D0A2EA7-0720-4B77-9CD8-99D8230F886A}"/>
    <hyperlink ref="E94" r:id="rId528" display="fdsup://factset/Doc Viewer Single?float_window=true&amp;positioning_strategy=center_on_screen&amp;_doc_docfn=U2FsdGVkX1+qQ3LsGB28gQi6syR9uK9xVFnToud65jUkcDI4we7K7DxTl7T0WWXHyTQibqN2+MY/h2dA1+OogrXl/VZTXYs92ypumMBnhgU=&amp;_app_id=central_doc_viewer&amp;center_on_screen=true&amp;width=950&amp;height=800&amp;_dd2=%26f%3Dsld%26c%3Dtrue%26os%3D26742%26oe%3D26748" xr:uid="{A26975D2-F124-454E-8D72-069647A07CF7}"/>
    <hyperlink ref="E95" r:id="rId529" display="fdsup://factset/Doc Viewer Single?float_window=true&amp;positioning_strategy=center_on_screen&amp;_doc_docfn=U2FsdGVkX19aZ6ch+fmw9Ns1Qx7rAaX8DMNs7n9eo6BrAjTsOeXJKlDdiLvhCEL6HrTqzUTkr8Cf/RpMlItFM86hfxObaioNjmiBZTYwvGk=&amp;_app_id=central_doc_viewer&amp;center_on_screen=true&amp;width=950&amp;height=800&amp;_dd2=%26f%3Dsld%26c%3Dtrue%26os%3D27247%26oe%3D27254" xr:uid="{054055BB-EDC7-43B3-8C01-C363ACDCAC08}"/>
    <hyperlink ref="E96" r:id="rId530" display="fdsup://factset/Doc Viewer Single?float_window=true&amp;positioning_strategy=center_on_screen&amp;_doc_docfn=U2FsdGVkX18Cgm1JwFcIVR7p6IXbrunKcq2fr7eRqjdoTaAOqbdPfa8N8YsOWfVQgZ1Ga5c3ozi3D7evhz+ObVcZRdahXF8ryyJroTkEpDo=&amp;_app_id=central_doc_viewer&amp;center_on_screen=true&amp;width=950&amp;height=800&amp;_dd2=%26f%3Dsld%26c%3Dtrue%26os%3D27769%26oe%3D27776" xr:uid="{A9505CF1-7954-4D8A-9CB8-0DD03DCBA285}"/>
    <hyperlink ref="E97" r:id="rId531" display="fdsup://factset/Doc Viewer Single?float_window=true&amp;positioning_strategy=center_on_screen&amp;_doc_docfn=U2FsdGVkX1+eY9E2AeLKQdI3t5xCY8HGmGucjDwhymlN/B2WuZnTWlQHO7JwLHTYONQLD/Ub4wPtLF3oColovMB8JrqmN58AI5m3R43t1HI=&amp;_app_id=central_doc_viewer&amp;center_on_screen=true&amp;width=950&amp;height=800&amp;_dd2=%26f%3Dsld%26c%3Dtrue%26os%3D28227%26oe%3D28233" xr:uid="{E478FF4E-563E-4F86-BDFC-C52C014EBB01}"/>
    <hyperlink ref="E100" r:id="rId532" display="fdsup://factset/Doc Viewer Single?float_window=true&amp;positioning_strategy=center_on_screen&amp;_doc_docfn=U2FsdGVkX1+3EiAabbBMHLND7+26aWinIzz01z+fePE59NQgOGiYg6/aYk3Si0nG86eSPjxOPG91dmHbP10bRI9N3HO9VhGLjgJeMxLhIWc=&amp;_app_id=central_doc_viewer&amp;center_on_screen=true&amp;width=950&amp;height=800&amp;_dd2=%26f%3Dsld%26c%3Dtrue%26os%3D28710%26oe%3D28716" xr:uid="{C2024F7A-CD1E-4F65-AD43-300FC3603508}"/>
    <hyperlink ref="E101" r:id="rId533" display="fdsup://factset/Doc Viewer Single?float_window=true&amp;positioning_strategy=center_on_screen&amp;_doc_docfn=U2FsdGVkX1+eSLSkakuD6oPad+oyWrMvFg9ZaOJl7IOw2JsZXc0HeOyZekQ/DNSOV1FIbkZvUx8uGSlqeNPCMAwMZRYlQlpGAKvNdnR+4GE=&amp;_app_id=central_doc_viewer&amp;center_on_screen=true&amp;width=950&amp;height=800&amp;_dd2=%26f%3Dsld%26c%3Dtrue%26os%3D29188%26oe%3D29194" xr:uid="{1077643B-3D30-4703-98CF-9D1DB2514E6F}"/>
    <hyperlink ref="E104" r:id="rId534" display="fdsup://factset/Doc Viewer Single?float_window=true&amp;positioning_strategy=center_on_screen&amp;_doc_docfn=U2FsdGVkX18FKsRH7YPL+LuJl28YvUwH+/ZM0CkmwGcmFHJ6AVOuDBd6QuFL9i0vC/EAjCXlcuumKz8HBU9EyXGnr6SW9rGGfHK51RWguHI=&amp;_app_id=central_doc_viewer&amp;center_on_screen=true&amp;width=950&amp;height=800&amp;_dd2=%26f%3Dsld%26c%3Dtrue%26os%3D32104%26oe%3D32111" xr:uid="{D9864D9B-6D1E-427A-82F4-920121CE879D}"/>
    <hyperlink ref="E105" r:id="rId535" display="fdsup://factset/Doc Viewer Single?float_window=true&amp;positioning_strategy=center_on_screen&amp;_doc_docfn=U2FsdGVkX18kN2vMw2BgkVmoXVK9rCqgutN/7IcHtf/aqXqM72HJX3FtCy1RpBoZd0NxuOlnkzU5r4HV0WHOACIId/b3R3D4uySkaY/gJ0o=&amp;_app_id=central_doc_viewer&amp;center_on_screen=true&amp;width=950&amp;height=800&amp;_dd2=%26f%3Dsld%26c%3Dtrue%26os%3D30172%26oe%3D30179" xr:uid="{9FE98051-B8D5-45AE-9057-538CF81920D3}"/>
    <hyperlink ref="E108" r:id="rId536" display="fdsup://factset/Doc Viewer Single?float_window=true&amp;positioning_strategy=center_on_screen&amp;_doc_docfn=U2FsdGVkX1/s2HTyLxRrfPsYJVEkQksCcWvIBSddOH4+hIXfMaB7l4t98cgfbLOEY/4diHVuOYrzPmnHYXOwG4rBGJlz7t8irzrONm63A5U=&amp;_app_id=central_doc_viewer&amp;center_on_screen=true&amp;width=950&amp;height=800&amp;_dd2=%26f%3Dsld%26c%3Dtrue%26os%3D30622%26oe%3D30629" xr:uid="{AAA8D561-7666-4B45-80BE-0EE93B1B0DBD}"/>
    <hyperlink ref="E109" r:id="rId537" display="fdsup://factset/Doc Viewer Single?float_window=true&amp;positioning_strategy=center_on_screen&amp;_doc_docfn=U2FsdGVkX186BFbYzurYpwno3M4w+X4EugdorE7FVW308mIJGXgxxd2XLvLXUdAKgXyh9MvesbpW/YW5mo04guQtt1paL7z1q/BR+3a8/WA=&amp;_app_id=central_doc_viewer&amp;center_on_screen=true&amp;width=950&amp;height=800&amp;_dd2=%26f%3Dsld%26c%3Dtrue%26os%3D31142%26oe%3D31149" xr:uid="{5924E79A-8DA3-4F3F-AD54-F7BAAD39A150}"/>
    <hyperlink ref="E110" r:id="rId538" display="fdsup://factset/Doc Viewer Single?float_window=true&amp;positioning_strategy=center_on_screen&amp;_doc_docfn=U2FsdGVkX18mOjGCr99qE4KcPVdaKinRsfD6Cyt+kC31+GMqVsirLVbwWW8Q6XuDmIc1gklH2g873sd1b/udaO96jnIQQYHVFthmOFxa0ZM=&amp;_app_id=central_doc_viewer&amp;center_on_screen=true&amp;width=950&amp;height=800&amp;_dd2=%26f%3Dsld%26c%3Dtrue%26os%3D31619%26oe%3D31625" xr:uid="{1154FED5-46ED-468B-99B6-CF46B4D6452C}"/>
    <hyperlink ref="E112" r:id="rId539" display="fdsup://factset/Doc Viewer Single?float_window=true&amp;positioning_strategy=center_on_screen&amp;_doc_docfn=U2FsdGVkX199j9weZCe6z6bToX8jMczlkUS9unhaX3tRhP6Dv8fwHtfSzg05Vj09Qn3lvtpY7AwHm5tpRtp3lZA72z+ONHtNUFbME028vdI=&amp;_app_id=central_doc_viewer&amp;center_on_screen=true&amp;width=950&amp;height=800&amp;_dd2=%26f%3Dsld%26c%3Dtrue%26os%3D43176%26oe%3D43185" xr:uid="{5547B6FA-4471-45F6-A83D-67A559185DB4}"/>
    <hyperlink ref="E113" r:id="rId540" display="fdsup://factset/Doc Viewer Single?float_window=true&amp;positioning_strategy=center_on_screen&amp;_doc_docfn=U2FsdGVkX18FsKvs6bbMvAG/l1azra4PgytUHGugKgPAH7a34sPN0pP5AdX3oTJINPJDq5TU8qyr/CubO0WrxAPpGqFA85TnQ+C2AhpIFSY=&amp;_app_id=central_doc_viewer&amp;center_on_screen=true&amp;width=950&amp;height=800&amp;_dd2=%26f%3Dsld%26c%3Dtrue%26os%3D38722%26oe%3D38731" xr:uid="{3FCFD7B0-4261-4FEA-94C1-6E6AFCF7BB68}"/>
    <hyperlink ref="E114" r:id="rId541" display="fdsup://factset/Doc Viewer Single?float_window=true&amp;positioning_strategy=center_on_screen&amp;_doc_docfn=U2FsdGVkX192DwrsYiUUMhSbaMj6DmoVH49oqFk1qVGrU55aKO7plFOG/kXNtSN2dWsLS1Apk9JtsG39S7HjHlAlmh/2LA1ms8r9NY6R1UI=&amp;_app_id=central_doc_viewer&amp;center_on_screen=true&amp;width=950&amp;height=800&amp;_dd2=%26f%3Dsld%26c%3Dtrue%26os%3D36258%26oe%3D36265" xr:uid="{430B0922-C9F0-414A-89B4-0C35258C69CC}"/>
    <hyperlink ref="E115" r:id="rId542" display="fdsup://factset/Doc Viewer Single?float_window=true&amp;positioning_strategy=center_on_screen&amp;_doc_docfn=U2FsdGVkX182R4XFB4J1e8tx7jQ1Hi9WQUCpzojXmbXqhvF+VZX6yuW5BbILjAbUOEV1KmOHDnG1eyG1dS6E8TmwdFPh/U+0DKv+qXtW8x4=&amp;_app_id=central_doc_viewer&amp;center_on_screen=true&amp;width=950&amp;height=800&amp;_dd2=%26f%3Dsld%26c%3Dtrue%26os%3D33337%26oe%3D33343" xr:uid="{9DE9B621-EAF3-4A3E-A8BE-4A9F1A3BE915}"/>
    <hyperlink ref="E116" r:id="rId543" display="fdsup://factset/Doc Viewer Single?float_window=true&amp;positioning_strategy=center_on_screen&amp;_doc_docfn=U2FsdGVkX1/yh+9C2Nk1kjcjtEJ4a+QGd3Wi05KKRVRqx9nJXuWfOEiRm7NraBZVOHoNbA2V0BWpzI+q9iii9MKwOzBMfQngiNIDkcKPpUk=&amp;_app_id=central_doc_viewer&amp;center_on_screen=true&amp;width=950&amp;height=800&amp;_dd2=%26f%3Dsld%26c%3Dtrue%26os%3D33802%26oe%3D33808" xr:uid="{A3AB29E8-2F1C-4108-8993-4295DBC09782}"/>
    <hyperlink ref="E118" r:id="rId544" display="fdsup://factset/Doc Viewer Single?float_window=true&amp;positioning_strategy=center_on_screen&amp;_doc_docfn=U2FsdGVkX1+nOXFMQvhefuWxyJZ+NH70YauYGxnP9GjFtMHZ3JyPxXkvWVVjDK9or1FQehJX6HvIalyKr51YUxxLe4KTgm0pS9IrMTBfkY0=&amp;_app_id=central_doc_viewer&amp;center_on_screen=true&amp;width=950&amp;height=800&amp;_dd2=%26f%3Dsld%26c%3Dtrue%26os%3D34301%26oe%3D34306" xr:uid="{C8E594BB-0514-432E-809E-D5DD2CDA0625}"/>
    <hyperlink ref="E119" r:id="rId545" display="fdsup://factset/Doc Viewer Single?float_window=true&amp;positioning_strategy=center_on_screen&amp;_doc_docfn=U2FsdGVkX1/woMsmo3ZdH94n2gQewxXXPdbgXibV2VAWuEW/3MjMkJHZ1RL1jtFurTHhcZJ9UTKdOOSr8F2OUppXmi1cK/iUbCLi0wAmM4Y=&amp;_app_id=central_doc_viewer&amp;center_on_screen=true&amp;width=950&amp;height=800&amp;_dd2=%26f%3Dsld%26c%3Dtrue%26os%3D34792%26oe%3D34798" xr:uid="{E4B1D055-6F60-40DC-BCB7-39046CC85E9D}"/>
    <hyperlink ref="E122" r:id="rId546" display="fdsup://factset/Doc Viewer Single?float_window=true&amp;positioning_strategy=center_on_screen&amp;_doc_docfn=U2FsdGVkX1+amNxGr+HMcMe8pk1UX/WKTlAloz+NkiW85MTBosbFCHeHJ1Ub801/DuPep+Odyg4UvfVKBkYOK6YgCLmlYfils3B+6z8vvyA=&amp;_app_id=central_doc_viewer&amp;center_on_screen=true&amp;width=950&amp;height=800&amp;_dd2=%26f%3Dsld%26c%3Dtrue%26os%3D35265%26oe%3D35268" xr:uid="{8700F89F-ECD0-4037-A4E7-42FEC801DA9F}"/>
    <hyperlink ref="E123" r:id="rId547" display="fdsup://factset/Doc Viewer Single?float_window=true&amp;positioning_strategy=center_on_screen&amp;_doc_docfn=U2FsdGVkX18UZD9WKKiUJkZZm/xyNr8eBzanAqGBC87Tix0o7GdZO5PfQlywwJleW0qCtNa7pBr4wMWDbcaQfCLumDkjKntldidWscX9fK8=&amp;_app_id=central_doc_viewer&amp;center_on_screen=true&amp;width=950&amp;height=800&amp;_dd2=%26f%3Dsld%26c%3Dtrue%26os%3D35771%26oe%3D35777" xr:uid="{A2B1D473-2AC7-4C48-8D68-62D30F3666FD}"/>
    <hyperlink ref="E124" r:id="rId548" display="fdsup://factset/Doc Viewer Single?float_window=true&amp;positioning_strategy=center_on_screen&amp;_doc_docfn=U2FsdGVkX1/pXweWu8ByHqoddzFrpFLnrKxBPCTqS8T4VPM9zvmDEzZA8eO6p1nB22+MO1/w8yS0BKhGDCgs0o/IfRQf9aIUo1V/7XM30DE=&amp;_app_id=central_doc_viewer&amp;center_on_screen=true&amp;width=950&amp;height=800&amp;_dd2=%26f%3Dsld%26c%3Dtrue%26os%3D36742%26oe%3D36749" xr:uid="{93D81013-674B-4F3A-8A3C-CE213D78336A}"/>
    <hyperlink ref="E125" r:id="rId549" display="fdsup://factset/Doc Viewer Single?float_window=true&amp;positioning_strategy=center_on_screen&amp;_doc_docfn=U2FsdGVkX1+16mZ87rQA1Z5scUA29n8gUp3Cv41MC778DbQAcyoPzPYRqrahCvPu69O4KJEUbCzf6JpGEujfAbPQMkWRBa034oN3GdDSH4s=&amp;_app_id=central_doc_viewer&amp;center_on_screen=true&amp;width=950&amp;height=800&amp;_dd2=%26f%3Dsld%26c%3Dtrue%26os%3D37241%26oe%3D37247" xr:uid="{D5CC9311-5D01-4B7C-9787-CDC89FF350C3}"/>
    <hyperlink ref="E127" r:id="rId550" display="fdsup://factset/Doc Viewer Single?float_window=true&amp;positioning_strategy=center_on_screen&amp;_doc_docfn=U2FsdGVkX19SSQSBEXXPD1eREQegP+1nUyTEv7cyKPTQTrvkCb2P5X7oZ+PNGSXGM3dyZuEsGyDfabQBpuLy9NypwI+hhdrRw6bNQZbBFc8=&amp;_app_id=central_doc_viewer&amp;center_on_screen=true&amp;width=950&amp;height=800&amp;_dd2=%26f%3Dsld%26c%3Dtrue%26os%3D37766%26oe%3D37772" xr:uid="{F4B06A08-9BFF-4001-A73B-752D1146497D}"/>
    <hyperlink ref="E128" r:id="rId551" display="fdsup://factset/Doc Viewer Single?float_window=true&amp;positioning_strategy=center_on_screen&amp;_doc_docfn=U2FsdGVkX18XInyG5DL7DBLVzibIssVjCHkx34gfEf626sR07pKQ30Vf4J0nu+9FI+sYthB6xa63z9p8qRH0gs9MR1LvRGvm9crULnMAhVk=&amp;_app_id=central_doc_viewer&amp;center_on_screen=true&amp;width=950&amp;height=800&amp;_dd2=%26f%3Dsld%26c%3Dtrue%26os%3D38254%26oe%3D38259" xr:uid="{6AE5F18D-C83E-42C7-B84D-F9F1BA124104}"/>
    <hyperlink ref="E131" r:id="rId552" display="fdsup://factset/Doc Viewer Single?float_window=true&amp;positioning_strategy=center_on_screen&amp;_doc_docfn=U2FsdGVkX19ApTyF4Z8SWkTDRc95bFYj2ogC3yHZmEIernuWr5stjwSGHfeanmU9aH6c1raPg6sx+caIIAvqJQJrkUE7TU/bZMJauFaCAbQ=&amp;_app_id=central_doc_viewer&amp;center_on_screen=true&amp;width=950&amp;height=800&amp;_dd2=%26f%3Dsld%26c%3Dtrue%26os%3D42635%26oe%3D42642" xr:uid="{20D9BCE4-95E3-4F0A-80D1-43E399EB3A3B}"/>
    <hyperlink ref="E132" r:id="rId553" display="fdsup://factset/Doc Viewer Single?float_window=true&amp;positioning_strategy=center_on_screen&amp;_doc_docfn=U2FsdGVkX19Ggva6xbz+5CFXN+2+KqN4UExCmhzwX/0kv4N2XPFLubRBA24TbGfJ90zVIKMU/JPdRbbGY0ICx3yE6Oh2begm+F95Ynb7GBU=&amp;_app_id=central_doc_viewer&amp;center_on_screen=true&amp;width=950&amp;height=800&amp;_dd2=%26f%3Dsld%26c%3Dtrue%26os%3D39983%26oe%3D39984" xr:uid="{F41EDF05-B859-4048-BE6D-A82B2E244995}"/>
    <hyperlink ref="E133" r:id="rId554" display="fdsup://factset/Doc Viewer Single?float_window=true&amp;positioning_strategy=center_on_screen&amp;_doc_docfn=U2FsdGVkX19c66qgtEsGiKsgZwVZpGz6ls9xP1KnQvXK5IwjDh7D0zy2MabmgmPa5aab8RKaRO+tPPGGhjc1y4Mf60eXk0Z9gYvZpm55kfs=&amp;_app_id=central_doc_viewer&amp;center_on_screen=true&amp;width=950&amp;height=800&amp;_dd2=%26f%3Dsld%26c%3Dtrue%26os%3D40570%26oe%3D40576" xr:uid="{A65A07C9-13B0-4303-B83E-339FB354F83F}"/>
    <hyperlink ref="E134" r:id="rId555" display="fdsup://factset/Doc Viewer Single?float_window=true&amp;positioning_strategy=center_on_screen&amp;_doc_docfn=U2FsdGVkX18uWMwyqC1+X31EaN6PTQZYDqG+bPKK8A/OSOXclHqIQmPchDFVRxuLH6khRXIIHPR9rvQhMvHevK9yx7auo1JTdsYyaO7G2wo=&amp;_app_id=central_doc_viewer&amp;center_on_screen=true&amp;width=950&amp;height=800&amp;_dd2=%26f%3Dsld%26c%3Dtrue%26os%3D41085%26oe%3D41090" xr:uid="{6C7B5105-5CE8-459A-84E5-785D95F076DD}"/>
    <hyperlink ref="E135" r:id="rId556" display="fdsup://factset/Doc Viewer Single?float_window=true&amp;positioning_strategy=center_on_screen&amp;_doc_docfn=U2FsdGVkX19MujrqyfLtbKnk1iXATtqVaNULeUwc4y+/HWyF8I3pCTPSeAml5DlsN2UTbjxhikUEDoFbUV5pa8YdcxhnjDW2tsJYn8wDE2g=&amp;_app_id=central_doc_viewer&amp;center_on_screen=true&amp;width=950&amp;height=800&amp;_dd2=%26f%3Dsld%26c%3Dtrue%26os%3D41635%26oe%3D41642" xr:uid="{0298CC28-265B-4EA3-A827-B7B4B7A25252}"/>
    <hyperlink ref="E136" r:id="rId557" display="fdsup://factset/Doc Viewer Single?float_window=true&amp;positioning_strategy=center_on_screen&amp;_doc_docfn=U2FsdGVkX1+PPGzTce+frcYFP+czN9kxA2BbEraSb450miUP+JA4xh2n5guplHvz+Dy63QyqEgKbahPWsvdr/H5DEXK8y1jH8wE24GkdWYE=&amp;_app_id=central_doc_viewer&amp;center_on_screen=true&amp;width=950&amp;height=800&amp;_dd2=%26f%3Dsld%26c%3Dtrue%26os%3D42146%26oe%3D42153" xr:uid="{AC395D7D-902D-424A-AA1A-1FF4AFB9D2EE}"/>
    <hyperlink ref="D92" r:id="rId558" display="fdsup://factset/Doc Viewer Single?float_window=true&amp;positioning_strategy=center_on_screen&amp;_doc_docfn=U2FsdGVkX1+56cBvJitl2NzM6EMeR/wLEwPDolifsUFsckOuHF7XEarvEz0AnYYuQe0zbuQk/Qjc+pmXcSZAuz6kJGNbXm8Wk9rctG+Wi5I2BNv8jG+sk4RTwgkDarw89SGKCdRcUmOMRZxlKOULfw==&amp;_app_id=central_doc_viewer&amp;center_on_screen=true&amp;width=950&amp;height=800&amp;_dd2=%26brh%3Dfalse" xr:uid="{B0393329-2FED-4EA1-9F3A-6C3655CE4543}"/>
    <hyperlink ref="D93" r:id="rId559" display="fdsup://factset/Doc Viewer Single?float_window=true&amp;positioning_strategy=center_on_screen&amp;_doc_docfn=U2FsdGVkX1+l527Jt89dKf33HzSpOJ5nR3I5jlaS/W50SSVyJCaPGJ8pQFziU/NajCjmvXQbFx7VHD1lY6fDkA28tGRRV2ffS8dQPuI7bHuKkfwxchUhYSLuPUYxzcR2yaUyE7lIgPWbPexIQzB91g==&amp;_app_id=central_doc_viewer&amp;center_on_screen=true&amp;width=950&amp;height=800&amp;_dd2=%26brh%3Dfalse" xr:uid="{F1C949C2-6AD7-48D2-9EA7-7BA605A22E0E}"/>
    <hyperlink ref="D94" r:id="rId560" display="fdsup://factset/Doc Viewer Single?float_window=true&amp;positioning_strategy=center_on_screen&amp;_doc_docfn=U2FsdGVkX1+ceaZDSR4jF6j56vN3nxTilLvcxyynkJD6tt4X3z823MfzAvRWUaGWZh/mzowvX/Wf/jDcTRmJFHn2nFLWtxaDTH8sUBu5KqSpOfpvWzvX6HSvQIEfNAUWsn/9/XihjFKrRyTLNYinrA==&amp;_app_id=central_doc_viewer&amp;center_on_screen=true&amp;width=950&amp;height=800&amp;_dd2=%26brh%3Dfalse" xr:uid="{019442D2-295C-4B46-A72D-62B44E7FA120}"/>
    <hyperlink ref="D95" r:id="rId561" display="fdsup://factset/Doc Viewer Single?float_window=true&amp;positioning_strategy=center_on_screen&amp;_doc_docfn=U2FsdGVkX1/8eLBvBel6gjJVHbQoZR//m5InVoR2MYq9PcKYlLssYCoEcMRpfIeIQ7kcII1E1BWdT2OOku5Cp2/IcHIo5hwEmNCtRfxlpcPDfaamR7YbBT67u0uyHFwRvyafI7gFpQLW5M0ihB100A==&amp;_app_id=central_doc_viewer&amp;center_on_screen=true&amp;width=950&amp;height=800&amp;_dd2=%26brh%3Dfalse" xr:uid="{A7829D9D-9345-445A-A08A-16822B3F3DE6}"/>
    <hyperlink ref="D96" r:id="rId562" display="fdsup://factset/Doc Viewer Single?float_window=true&amp;positioning_strategy=center_on_screen&amp;_doc_docfn=U2FsdGVkX1+m1hbmXL9+zb6PSABQfmw7+PtNv/MeRlRJBpk0FUa9lZ6g/MaJkCLaQFZCf7h1Mlkt6QbVCdNLt59YspVeJWTmw551PZtd4Lee0UG8qbrEWoifroj+1Spm+DjFimtKaE6FcGiFht0g3Q==&amp;_app_id=central_doc_viewer&amp;center_on_screen=true&amp;width=950&amp;height=800&amp;_dd2=%26brh%3Dfalse" xr:uid="{86FDE707-7985-4260-A4B0-2DEEFCB06893}"/>
    <hyperlink ref="D97" r:id="rId563" display="fdsup://factset/Doc Viewer Single?float_window=true&amp;positioning_strategy=center_on_screen&amp;_doc_docfn=U2FsdGVkX1+f8W7WL2TBisFGdUt4044vZpUd323JlX5Mu9TDIIOg8ux3zsp0bicvvjDnl8nI1bRabNEpkQe7+xDn8c15xziO8yOQBYsSv3IZEbjtDxxCIfYh3jdF5Lb6zh5lCB0qhYLmpMbKB6fung==&amp;_app_id=central_doc_viewer&amp;center_on_screen=true&amp;width=950&amp;height=800&amp;_dd2=%26brh%3Dfalse" xr:uid="{AEFF84C5-0CC1-499F-9FC9-57B68FF44F10}"/>
    <hyperlink ref="D100" r:id="rId564" display="fdsup://factset/Doc Viewer Single?float_window=true&amp;positioning_strategy=center_on_screen&amp;_doc_docfn=U2FsdGVkX19othXdKWTYOj7fYdHARlTC/jIs6hFFZeoRXpXh2cp3bf4Hsu3td7j4sevjQeaJl7eUJLkyROVUexPFYGKqjZh4uo3P/3nALfScDuizhzCoeBL/tByg6B/0Qh9WZD5SL/QF0t+0+8mkrg==&amp;_app_id=central_doc_viewer&amp;center_on_screen=true&amp;width=950&amp;height=800&amp;_dd2=%26brh%3Dfalse" xr:uid="{0239750A-537A-4E8C-8FBA-14182E65DEDB}"/>
    <hyperlink ref="D101" r:id="rId565" display="fdsup://factset/Doc Viewer Single?float_window=true&amp;positioning_strategy=center_on_screen&amp;_doc_docfn=U2FsdGVkX18HEwbjoyBElS4CuXCi9TRyUBnHNkdLmzxjVmVrjeX+yQYc+L9GWgl9m97usx15d26TYpV6Iga14qiesb6uWYXwXJIsIVaGFC1VbNr1flFVtTbdUef1GGk9hskXVIypDztWug8O2GAgCw==&amp;_app_id=central_doc_viewer&amp;center_on_screen=true&amp;width=950&amp;height=800&amp;_dd2=%26brh%3Dfalse" xr:uid="{D4FD1D5D-36F5-43CD-9826-A24DCF6F8417}"/>
    <hyperlink ref="D104" r:id="rId566" display="fdsup://factset/Doc Viewer Single?float_window=true&amp;positioning_strategy=center_on_screen&amp;_doc_docfn=U2FsdGVkX1/l/+RfLd7++HB1ZgOdcLTk95KMUEpkjRfk2ceFMsUMmQ6OoCOD8iWQ/mlp0q5aqrbmWXKalifSMAPw3q7Q6isR6ENlj29S8WUmlmdpLrH11HF0O8/MVYweusSl+SNhL7OradFo6ToUjw==&amp;_app_id=central_doc_viewer&amp;center_on_screen=true&amp;width=950&amp;height=800&amp;_dd2=%26brh%3Dfalse" xr:uid="{90327C89-BD33-48C2-B679-C7837253B47A}"/>
    <hyperlink ref="D105" r:id="rId567" display="fdsup://factset/Doc Viewer Single?float_window=true&amp;positioning_strategy=center_on_screen&amp;_doc_docfn=U2FsdGVkX1+AJCzaYXhcys8pb4uZB4f4mbI2TckuwLHuN8WFyAJU8SI/WUUv5SCyjvt7xv2WOgV5Sw6DXCv64SCqzY2PD7eE9qRNJjzDMXXoSQivHcy1vQVuWJLU3auBMwx7mQR/3k0oXlSJevxMSw==&amp;_app_id=central_doc_viewer&amp;center_on_screen=true&amp;width=950&amp;height=800&amp;_dd2=%26brh%3Dfalse" xr:uid="{CE97B70B-F8BF-4FBF-923D-D37C26425FB0}"/>
    <hyperlink ref="D107" r:id="rId568" display="fdsup://factset/Doc Viewer Single?float_window=true&amp;positioning_strategy=center_on_screen&amp;_doc_docfn=U2FsdGVkX1++EnkxMk25vlzgiloVd+zJsqqjOG1dDvj68FklG23hSh+3QOz2/BQqUh4nLEt0IzS4eJlH4omn3JReNbDsKdBxW0wR723TN88kd0m/oQKXjekPHdcx6TnbfSk9KnndTi4MrsyBgcZHOw==&amp;_app_id=central_doc_viewer&amp;center_on_screen=true&amp;width=950&amp;height=800&amp;_dd2=%26brh%3Dfalse" xr:uid="{9C5ED865-25D6-411B-8139-D49B22B4A1F3}"/>
    <hyperlink ref="D110" r:id="rId569" display="fdsup://factset/Doc Viewer Single?float_window=true&amp;positioning_strategy=center_on_screen&amp;_doc_docfn=U2FsdGVkX18pCzcW+7XDIbBnP8qNhwu0f/ruWtPSpRF9IKeuBaWMiIhLz8q9uLrs1RSDji25uZcAvZ+uL93mrV/vadUO3exiR3y9s0t5TaVhNoAn0pCrZtIkQTI0XDUYdSZEwUgDBcc2zXnwBD4DNQ==&amp;_app_id=central_doc_viewer&amp;center_on_screen=true&amp;width=950&amp;height=800&amp;_dd2=%26brh%3Dfalse" xr:uid="{5779F16A-B996-405B-A4F3-8893A5C262EB}"/>
    <hyperlink ref="D112" r:id="rId570" display="fdsup://factset/Doc Viewer Single?float_window=true&amp;positioning_strategy=center_on_screen&amp;_doc_docfn=U2FsdGVkX1+z6u9yipDnDTDVVHnofRT8MlfOSpQNgcEpflQKXDdcu4oUe9j50x3S3h8SK1Ytu/a+HaRknH3pz+BMeb1NwCqTZiNaPdIU8wvHf2CIASejcPBIUyEES6lARXDVQQakFr4k4nT1v/3Vkg==&amp;_app_id=central_doc_viewer&amp;center_on_screen=true&amp;width=950&amp;height=800&amp;_dd2=%26brh%3Dfalse" xr:uid="{ADFA5053-94E9-4DD7-89FA-3835E4AA9BE6}"/>
    <hyperlink ref="D113" r:id="rId571" display="fdsup://factset/Doc Viewer Single?float_window=true&amp;positioning_strategy=center_on_screen&amp;_doc_docfn=U2FsdGVkX1+i56EJBP+KJ6qeJ5OZ3cZ3H1Yx3n+opN+lmIDPyuHCYkdXjyWocsnIugXOsbTRWosKAJkd9OdO16clEDIyIH7ugLoD7qvEUghEwPNpQ0LP+YI2PkHIgvWyYXw8sGLJJUbc2vXEBGBYeg==&amp;_app_id=central_doc_viewer&amp;center_on_screen=true&amp;width=950&amp;height=800&amp;_dd2=%26brh%3Dfalse" xr:uid="{125FC375-4AD3-49BC-B6EE-FD51148692C1}"/>
    <hyperlink ref="D114" r:id="rId572" display="fdsup://factset/Doc Viewer Single?float_window=true&amp;positioning_strategy=center_on_screen&amp;_doc_docfn=U2FsdGVkX1/0WcHwBr5mEp448GxMPMAidoShGhxXtx0+18ANplBB1406PN1DUMSOCRiswx+te8EmxSmIsoBqc+nKsCdeUGPbdHuS4xdeOuM6N2qSyXFcmCQ0XMfM7Pk67r0CHWJHpVvjzLKpTl4ZCA==&amp;_app_id=central_doc_viewer&amp;center_on_screen=true&amp;width=950&amp;height=800&amp;_dd2=%26brh%3Dfalse" xr:uid="{33665C8A-CA9E-447C-B9E8-A02FA5CCDB34}"/>
    <hyperlink ref="D115" r:id="rId573" display="fdsup://factset/Doc Viewer Single?float_window=true&amp;positioning_strategy=center_on_screen&amp;_doc_docfn=U2FsdGVkX18NMBdNrsjtPLWra7/QuQ5noExqU7XsZoaAn4jqaxzsiQcIMs8aLNbKQfgndvVC74R6QaGOMJ/49gR+aZRLZlpLZVFrSmxb0Xzi0SFmbQ8Fm29hhCK3OnWUTAjKM6z6KY7zompGhxPVlQ==&amp;_app_id=central_doc_viewer&amp;center_on_screen=true&amp;width=950&amp;height=800&amp;_dd2=%26brh%3Dfalse" xr:uid="{9F01841C-AC0D-4F8F-8B88-C5352E75951C}"/>
    <hyperlink ref="D116" r:id="rId574" display="fdsup://factset/Doc Viewer Single?float_window=true&amp;positioning_strategy=center_on_screen&amp;_doc_docfn=U2FsdGVkX19DigIzz7FTvCeQq5fpALY32HZW8ez/hirYM/XxPTqVHypOWzVQEu3/cpPpeSI2x0dGCo19ttWNS5duSLawKefPFRzpwdIodONl+Ho4IYP4TQmt8RrHnc3KOsWlIImmWNNTlXWFTXh91g==&amp;_app_id=central_doc_viewer&amp;center_on_screen=true&amp;width=950&amp;height=800&amp;_dd2=%26brh%3Dfalse" xr:uid="{9B02C49C-4259-496E-853F-DAF21C28D988}"/>
    <hyperlink ref="D118" r:id="rId575" display="fdsup://factset/Doc Viewer Single?float_window=true&amp;positioning_strategy=center_on_screen&amp;_doc_docfn=U2FsdGVkX1+9dxgkWwNP9tCEHhxzA3US0U3vFqVSNsEy7+lxn09Z73C1EYWxUZeMd75qODjFvQJXsF9aRQ7+ABu0Rma3nDRF6NAcw5bSGXB3Zv7wixdirSiLcZSImsYmqm0Vfay1WUh7nq1mAFMoLg==&amp;_app_id=central_doc_viewer&amp;center_on_screen=true&amp;width=950&amp;height=800&amp;_dd2=%26brh%3Dfalse" xr:uid="{319A2994-575A-4679-AD5C-EB34E95FDBD3}"/>
    <hyperlink ref="D119" r:id="rId576" display="fdsup://factset/Doc Viewer Single?float_window=true&amp;positioning_strategy=center_on_screen&amp;_doc_docfn=U2FsdGVkX19f3pN/fVHSiAdU2/Eift0hLOKCyh7Ya6U7MW0TfoSatAmY+rLCrFv1j0ZP5toMP70HyUO6ZWyV+kCjJuUKzP0UqFcBjo4Nw2IhkaoY6EBh3Bwm/28dRItcpFZGNU6pDW2ylY+tzm2WcA==&amp;_app_id=central_doc_viewer&amp;center_on_screen=true&amp;width=950&amp;height=800&amp;_dd2=%26brh%3Dfalse" xr:uid="{4A47AA40-B1BC-4508-9050-07178B6FE48E}"/>
    <hyperlink ref="D122" r:id="rId577" display="fdsup://factset/Doc Viewer Single?float_window=true&amp;positioning_strategy=center_on_screen&amp;_doc_docfn=U2FsdGVkX19rzp6SW5kkss7CUuchP/8i6utt/kKeHtsmBUMqjXKk11Im4bjR/jTlTJKIH0VcGXtI73JMuJ9rbhrP2wayfBkjzuzwDYRpkzcUglguzVFfzitPquPZPDn/TW17qx8jhEc8HEny1Xy+Mw==&amp;_app_id=central_doc_viewer&amp;center_on_screen=true&amp;width=950&amp;height=800&amp;_dd2=%26brh%3Dfalse" xr:uid="{B013CEC1-C3D9-4162-A594-9B7296C8AC9A}"/>
    <hyperlink ref="D123" r:id="rId578" display="fdsup://factset/Doc Viewer Single?float_window=true&amp;positioning_strategy=center_on_screen&amp;_doc_docfn=U2FsdGVkX1/fqWEaxNJtxQeqd+d+5HAJBr2vnXI5e3vJTIXcXYUKmm9RktZfWqRBKjCQkhzSA4czkoNZFwISl8HmF5a1SyZTIwj4kikSpJ4Ybjtuwd8cjM3iSes8K42pXPTlzdREZZ4M6KHAPIwdtA==&amp;_app_id=central_doc_viewer&amp;center_on_screen=true&amp;width=950&amp;height=800&amp;_dd2=%26brh%3Dfalse" xr:uid="{995A6D09-238A-4B63-A0BB-628892C83E14}"/>
    <hyperlink ref="D124" r:id="rId579" display="fdsup://factset/Doc Viewer Single?float_window=true&amp;positioning_strategy=center_on_screen&amp;_doc_docfn=U2FsdGVkX1+IqOjbzBiCmjSqNxDa17mMXFN9U/568Oko7I/0TPmHiXM996/SjkVVBj7qTk3pq/3gG2PoJ/6udcFid2O1/SBqtgUn/TvQaLXUyDezVzi++La0LD0aSLXz0r5RR+wM2k5l/KtRxwqGbA==&amp;_app_id=central_doc_viewer&amp;center_on_screen=true&amp;width=950&amp;height=800&amp;_dd2=%26brh%3Dfalse" xr:uid="{0A38A5BE-8AD4-4E90-95A4-83CFE53C3A9F}"/>
    <hyperlink ref="D125" r:id="rId580" display="fdsup://factset/Doc Viewer Single?float_window=true&amp;positioning_strategy=center_on_screen&amp;_doc_docfn=U2FsdGVkX1/khYrVuNRvSDjtXoUl1P8PayQsiUdwJlDCgDFLZ3xM5nm0m1FBmAMVTz0hydjzhpGsD6t7iSjfG4iF6bSpOTcPBtNEiUGRUkgJtLI0jIftD9HxKqWPf7H88D6rsuYeK4PDTiz5YscOfw==&amp;_app_id=central_doc_viewer&amp;center_on_screen=true&amp;width=950&amp;height=800&amp;_dd2=%26brh%3Dfalse" xr:uid="{AA5BFF2B-178D-468B-B960-B8E2A0D4B65A}"/>
    <hyperlink ref="D127" r:id="rId581" display="fdsup://factset/Doc Viewer Single?float_window=true&amp;positioning_strategy=center_on_screen&amp;_doc_docfn=U2FsdGVkX1/JGdVZE8UKqlBBm9nJQ5Tq2yjluVMjJB9+XFJEepd86Lrd9O4D/wl0lweZkonbzfRm6Zl+kYMpI3GpQvAOmzXiJLWZNTz6UFAjHZgM5EYCn9D4WsMZF+yOw0XdOK/7/gg9cdCIXpQbdw==&amp;_app_id=central_doc_viewer&amp;center_on_screen=true&amp;width=950&amp;height=800&amp;_dd2=%26brh%3Dfalse" xr:uid="{DE42BC1C-6B52-410A-BF3B-0024324D61AA}"/>
    <hyperlink ref="D128" r:id="rId582" display="fdsup://factset/Doc Viewer Single?float_window=true&amp;positioning_strategy=center_on_screen&amp;_doc_docfn=U2FsdGVkX1+M6zEsYB7lRefgwPflzGewS+wxOG60EdOrCehhKvAEjOXVIkbuv1SnPDALb7zXiwTWmovNewvL9nQJg5BHPEGYrds1FYtf8mLmiDf+lwHPgcKzzaBFLKG5VAeq6iDPUq2DWuLBBI7d2w==&amp;_app_id=central_doc_viewer&amp;center_on_screen=true&amp;width=950&amp;height=800&amp;_dd2=%26brh%3Dfalse" xr:uid="{D3BCC5B8-CB44-4180-A1F9-99D71052B916}"/>
    <hyperlink ref="D131" r:id="rId583" display="fdsup://factset/Doc Viewer Single?float_window=true&amp;positioning_strategy=center_on_screen&amp;_doc_docfn=U2FsdGVkX1+hBbDa71Jgi6FfFgb7T6FbXk6WNLnLSRzinLXE3Lb4lsztbEPc9BHWAnkilo0lybh+T0mPlhUAc4sxpTR53DJr7dBMygf12K6JdQeWq0RX6oooNzGSeNhfe0K41USdDnWNAHpFqr7A+Q==&amp;_app_id=central_doc_viewer&amp;center_on_screen=true&amp;width=950&amp;height=800&amp;_dd2=%26brh%3Dfalse" xr:uid="{74F0FBA5-42C8-4D73-B5BE-A927629D898E}"/>
  </hyperlinks>
  <pageMargins left="0.7" right="0.7" top="0.75" bottom="0.75" header="0.3" footer="0.3"/>
  <ignoredErrors>
    <ignoredError sqref="R76 W76 AB3:AB4 AB78:AB79 AB69:AB70 W45 AA40 AB44 C76 R66 V9 AB57 AB59 Z17 AA35 AG10 AG45 AG25 AG17 R146 W146 AA154 AB226 J239" formula="1"/>
    <ignoredError sqref="AB5 AB20 AB16 AB39 AB227" formula="1" formulaRange="1"/>
    <ignoredError sqref="AA46 AB67 AB35 AB54 AB27 AB87 AB63 AB21:AB25 AB72 AB74 AB230 AB233 AB2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C178-C3BC-4DC9-9FA8-1DAE49E8C5C1}">
  <dimension ref="A1:AF15"/>
  <sheetViews>
    <sheetView topLeftCell="H1" workbookViewId="0">
      <selection activeCell="V5" sqref="V5"/>
    </sheetView>
  </sheetViews>
  <sheetFormatPr defaultRowHeight="12.5"/>
  <cols>
    <col min="1" max="1" width="16.54296875" bestFit="1" customWidth="1"/>
    <col min="2" max="8" width="10" customWidth="1"/>
    <col min="9" max="12" width="10" style="79" customWidth="1"/>
    <col min="13" max="13" width="10" customWidth="1"/>
    <col min="14" max="17" width="10" style="79" customWidth="1"/>
    <col min="18" max="18" width="10" customWidth="1"/>
    <col min="19" max="22" width="10" style="79" customWidth="1"/>
    <col min="23" max="23" width="10" customWidth="1"/>
    <col min="24" max="27" width="10" style="79" customWidth="1"/>
    <col min="28" max="28" width="10" customWidth="1"/>
    <col min="29" max="32" width="10" style="79" customWidth="1"/>
  </cols>
  <sheetData>
    <row r="1" spans="1:32" ht="13">
      <c r="B1" s="9" t="s">
        <v>45</v>
      </c>
      <c r="C1" s="9" t="s">
        <v>44</v>
      </c>
      <c r="D1" s="9" t="s">
        <v>43</v>
      </c>
      <c r="E1" s="9" t="s">
        <v>42</v>
      </c>
      <c r="F1" s="9" t="s">
        <v>41</v>
      </c>
      <c r="G1" s="9" t="s">
        <v>40</v>
      </c>
      <c r="H1" s="9" t="s">
        <v>39</v>
      </c>
      <c r="I1" s="77" t="s">
        <v>13</v>
      </c>
      <c r="J1" s="77" t="s">
        <v>12</v>
      </c>
      <c r="K1" s="77" t="s">
        <v>11</v>
      </c>
      <c r="L1" s="77" t="s">
        <v>10</v>
      </c>
      <c r="M1" s="10" t="s">
        <v>38</v>
      </c>
      <c r="N1" s="77" t="s">
        <v>9</v>
      </c>
      <c r="O1" s="77" t="s">
        <v>8</v>
      </c>
      <c r="P1" s="77" t="s">
        <v>7</v>
      </c>
      <c r="Q1" s="77" t="s">
        <v>6</v>
      </c>
      <c r="R1" s="10" t="s">
        <v>94</v>
      </c>
      <c r="S1" s="77" t="s">
        <v>5</v>
      </c>
      <c r="T1" s="77" t="s">
        <v>4</v>
      </c>
      <c r="U1" s="77" t="s">
        <v>3</v>
      </c>
      <c r="V1" s="77" t="s">
        <v>2</v>
      </c>
      <c r="W1" s="10" t="s">
        <v>108</v>
      </c>
      <c r="X1" s="77" t="s">
        <v>1</v>
      </c>
      <c r="Y1" s="77" t="s">
        <v>0</v>
      </c>
      <c r="Z1" s="93" t="s">
        <v>110</v>
      </c>
      <c r="AA1" s="77" t="s">
        <v>156</v>
      </c>
      <c r="AB1" s="9" t="s">
        <v>47</v>
      </c>
    </row>
    <row r="2" spans="1:32" s="2" customFormat="1" ht="13">
      <c r="A2" s="81"/>
    </row>
    <row r="3" spans="1:32">
      <c r="A3" t="s">
        <v>101</v>
      </c>
      <c r="I3" s="79">
        <v>6.5279999999999996</v>
      </c>
      <c r="J3" s="79">
        <v>5.8949999999999996</v>
      </c>
      <c r="K3" s="79">
        <v>5.8959999999999999</v>
      </c>
      <c r="L3" s="79">
        <v>5.8220000000000001</v>
      </c>
      <c r="N3" s="79">
        <v>5.593</v>
      </c>
      <c r="O3" s="79">
        <v>6.0279999999999996</v>
      </c>
      <c r="P3" s="79">
        <v>6.1159999999999997</v>
      </c>
      <c r="Q3" s="79">
        <v>6.141</v>
      </c>
      <c r="S3" s="79">
        <v>6.3159999999999998</v>
      </c>
      <c r="T3" s="79">
        <v>6.2069999999999999</v>
      </c>
      <c r="U3" s="79">
        <v>6.6130000000000004</v>
      </c>
      <c r="V3" s="79">
        <v>6.9169999999999998</v>
      </c>
      <c r="X3" s="79">
        <v>6.3639999999999999</v>
      </c>
      <c r="Y3" s="79">
        <v>6.8339999999999996</v>
      </c>
      <c r="Z3" s="79">
        <v>7.8559999999999999</v>
      </c>
      <c r="AA3" s="78">
        <v>7.76</v>
      </c>
    </row>
    <row r="4" spans="1:32">
      <c r="A4" t="s">
        <v>102</v>
      </c>
      <c r="I4" s="79">
        <v>2.746</v>
      </c>
      <c r="J4" s="79">
        <v>2.6549999999999998</v>
      </c>
      <c r="K4" s="79">
        <v>2.9380000000000002</v>
      </c>
      <c r="L4" s="79">
        <v>3.0720000000000001</v>
      </c>
      <c r="N4" s="79">
        <v>2.9590000000000001</v>
      </c>
      <c r="O4" s="79">
        <v>3.1110000000000002</v>
      </c>
      <c r="P4" s="79">
        <v>3.2759999999999998</v>
      </c>
      <c r="Q4" s="79">
        <v>3.4590000000000001</v>
      </c>
      <c r="S4" s="79">
        <v>3.4820000000000002</v>
      </c>
      <c r="T4" s="79">
        <v>3.5230000000000001</v>
      </c>
      <c r="U4" s="79">
        <v>3.831</v>
      </c>
      <c r="V4" s="79">
        <v>3.9660000000000002</v>
      </c>
      <c r="X4" s="79">
        <v>3.863</v>
      </c>
      <c r="Y4" s="88">
        <v>3.83</v>
      </c>
      <c r="Z4" s="78">
        <v>4.4669999999999996</v>
      </c>
      <c r="AA4" s="78">
        <v>4.6420000000000003</v>
      </c>
    </row>
    <row r="5" spans="1:32">
      <c r="L5" s="92">
        <f>L4/K4-1</f>
        <v>4.5609257998638464E-2</v>
      </c>
      <c r="Q5" s="92">
        <f>Q4/P4-1</f>
        <v>5.5860805860805884E-2</v>
      </c>
      <c r="V5" s="92">
        <f>V4/U4-1</f>
        <v>3.5238841033672808E-2</v>
      </c>
      <c r="Y5" s="88"/>
      <c r="Z5" s="78"/>
      <c r="AA5" s="92">
        <f>AA4/Z4-1</f>
        <v>3.9176180882023903E-2</v>
      </c>
    </row>
    <row r="6" spans="1:32">
      <c r="A6" t="s">
        <v>109</v>
      </c>
      <c r="I6" s="92">
        <f>I4/I3</f>
        <v>0.42064950980392157</v>
      </c>
      <c r="J6" s="92">
        <f>J4/J3</f>
        <v>0.45038167938931295</v>
      </c>
      <c r="K6" s="92">
        <f>K4/K3</f>
        <v>0.49830393487109909</v>
      </c>
      <c r="L6" s="92">
        <f>L4/L3</f>
        <v>0.52765372724149773</v>
      </c>
      <c r="N6" s="92">
        <f>N4/N3</f>
        <v>0.52905417486143391</v>
      </c>
      <c r="O6" s="92">
        <f>O4/O3</f>
        <v>0.51609157266091576</v>
      </c>
      <c r="P6" s="92">
        <f>P4/P3</f>
        <v>0.53564421190320466</v>
      </c>
      <c r="Q6" s="92">
        <f>Q4/Q3</f>
        <v>0.5632633121641426</v>
      </c>
      <c r="S6" s="92">
        <f>S4/S3</f>
        <v>0.55129829005699815</v>
      </c>
      <c r="T6" s="92">
        <f>T4/T3</f>
        <v>0.56758498469469953</v>
      </c>
      <c r="U6" s="92">
        <f>U4/U3</f>
        <v>0.57931347346136397</v>
      </c>
      <c r="V6" s="92">
        <f>V4/V3</f>
        <v>0.57336995807430968</v>
      </c>
      <c r="X6" s="92">
        <f>X4/X3</f>
        <v>0.60700817096165938</v>
      </c>
      <c r="Y6" s="92">
        <f>Y4/Y3</f>
        <v>0.56043312847527071</v>
      </c>
      <c r="Z6" s="92">
        <f>Z4/Z3</f>
        <v>0.56860997963340121</v>
      </c>
      <c r="AA6" s="92">
        <f>AA4/AA3</f>
        <v>0.59819587628865989</v>
      </c>
    </row>
    <row r="7" spans="1:32">
      <c r="Y7" s="88"/>
    </row>
    <row r="9" spans="1:32">
      <c r="A9" t="s">
        <v>103</v>
      </c>
      <c r="I9" s="88">
        <f>('DY-US'!I3)/1000</f>
        <v>0.72749700900000003</v>
      </c>
      <c r="J9" s="88">
        <f>('DY-US'!J3)/1000</f>
        <v>0.78756799300000002</v>
      </c>
      <c r="K9" s="88">
        <f>('DY-US'!K3)/1000</f>
        <v>0.85397302200000003</v>
      </c>
      <c r="L9" s="88">
        <f>('DY-US'!L3)/1000</f>
        <v>0.7614810179999999</v>
      </c>
      <c r="N9" s="88">
        <f>('DY-US'!N3)/1000</f>
        <v>0.87629998799999997</v>
      </c>
      <c r="O9" s="88">
        <f>('DY-US'!O3)/1000</f>
        <v>0.97227300999999999</v>
      </c>
      <c r="P9" s="88">
        <f>('DY-US'!P3)/1000</f>
        <v>1.0424229740000002</v>
      </c>
      <c r="Q9" s="88">
        <f>('DY-US'!Q3)/1000</f>
        <v>0.91746600300000003</v>
      </c>
      <c r="S9" s="88">
        <f>('DY-US'!S3)/1000</f>
        <v>1.0454739990000002</v>
      </c>
      <c r="T9" s="88">
        <f>('DY-US'!T3)/1000</f>
        <v>1.041535034</v>
      </c>
      <c r="U9" s="88">
        <f>('DY-US'!U3)/1000</f>
        <v>1.136109985</v>
      </c>
      <c r="V9" s="88">
        <f>('DY-US'!V3)/1000</f>
        <v>0.95245501700000001</v>
      </c>
      <c r="X9" s="88">
        <f>('DY-US'!X3)/1000</f>
        <v>1.142422974</v>
      </c>
      <c r="Y9" s="88">
        <f>('DY-US'!Y3)/1000</f>
        <v>1.2030589600000001</v>
      </c>
      <c r="Z9" s="119">
        <f>'DY-US'!Z3/1000</f>
        <v>1.2720070000000001</v>
      </c>
      <c r="AA9" s="119">
        <f>'DY-US'!AA3/1000</f>
        <v>1.0845259999999999</v>
      </c>
      <c r="AB9" s="89"/>
      <c r="AC9" s="88">
        <f>1190/1000</f>
        <v>1.19</v>
      </c>
      <c r="AD9" s="88">
        <f>1361.26121324/1000</f>
        <v>1.3612612132399999</v>
      </c>
      <c r="AE9" s="88">
        <f>1436.7319065/1000</f>
        <v>1.4367319064999999</v>
      </c>
      <c r="AF9" s="88">
        <f>1306.4312/1000</f>
        <v>1.3064312</v>
      </c>
    </row>
    <row r="10" spans="1:32">
      <c r="A10" t="s">
        <v>106</v>
      </c>
      <c r="I10" s="88">
        <f>('DY-US'!I9)/1000</f>
        <v>0.72362800900000002</v>
      </c>
      <c r="J10" s="88">
        <f>('DY-US'!J9)/1000</f>
        <v>0.78756799300000002</v>
      </c>
      <c r="K10" s="88">
        <f>('DY-US'!K9)/1000</f>
        <v>0.85397302200000003</v>
      </c>
      <c r="L10" s="88">
        <f>('DY-US'!L9)/1000</f>
        <v>0.7614810179999999</v>
      </c>
      <c r="N10" s="88">
        <f>('DY-US'!N9)/1000</f>
        <v>0.87629998799999997</v>
      </c>
      <c r="O10" s="88">
        <f>('DY-US'!O9)/1000</f>
        <v>0.97227300999999999</v>
      </c>
      <c r="P10" s="88">
        <f>('DY-US'!P9)/1000</f>
        <v>1.0424229740000002</v>
      </c>
      <c r="Q10" s="88">
        <f>('DY-US'!Q9)/1000</f>
        <v>0.91746600300000003</v>
      </c>
      <c r="S10" s="88">
        <f>('DY-US'!S9)/1000</f>
        <v>1.0454739990000002</v>
      </c>
      <c r="T10" s="88">
        <f>('DY-US'!T9)/1000</f>
        <v>1.041535034</v>
      </c>
      <c r="U10" s="88">
        <f>('DY-US'!U9)/1000</f>
        <v>1.0908849850000002</v>
      </c>
      <c r="V10" s="88">
        <f>('DY-US'!V9)/1000</f>
        <v>0.95245501700000001</v>
      </c>
      <c r="X10" s="88">
        <f>('DY-US'!X9)/1000</f>
        <v>1.071185974</v>
      </c>
      <c r="Y10" s="88">
        <f>('DY-US'!Y9)/1000</f>
        <v>1.13714596</v>
      </c>
      <c r="Z10" s="119">
        <f>'DY-US'!Z9/1000</f>
        <v>1.1918900000000001</v>
      </c>
      <c r="AA10" s="119">
        <f>'DY-US'!AA9/1000</f>
        <v>1.023031</v>
      </c>
      <c r="AC10" s="88">
        <f>1190/1000</f>
        <v>1.19</v>
      </c>
      <c r="AD10" s="88">
        <f>1361.26121324/1000</f>
        <v>1.3612612132399999</v>
      </c>
      <c r="AE10" s="88">
        <f>1436.7319065/1000</f>
        <v>1.4367319064999999</v>
      </c>
      <c r="AF10" s="88">
        <f>1301.4312/1000</f>
        <v>1.3014311999999999</v>
      </c>
    </row>
    <row r="11" spans="1:32">
      <c r="A11" t="s">
        <v>104</v>
      </c>
      <c r="I11" s="88">
        <f t="shared" ref="I11:K12" si="0">(SUM(J9:N9))</f>
        <v>3.279322021</v>
      </c>
      <c r="J11" s="88">
        <f t="shared" si="0"/>
        <v>3.4640270379999998</v>
      </c>
      <c r="K11" s="88">
        <f t="shared" si="0"/>
        <v>3.6524769900000003</v>
      </c>
      <c r="L11" s="88">
        <f>(SUM(N9:Q9))</f>
        <v>3.8084619749999997</v>
      </c>
      <c r="N11" s="88">
        <f t="shared" ref="N11:P12" si="1">(SUM(O9:S9))</f>
        <v>3.9776359860000001</v>
      </c>
      <c r="O11" s="88">
        <f t="shared" si="1"/>
        <v>4.0468980100000005</v>
      </c>
      <c r="P11" s="88">
        <f t="shared" si="1"/>
        <v>4.1405850210000006</v>
      </c>
      <c r="Q11" s="88">
        <f>(SUM(S9:V9))</f>
        <v>4.1755740350000004</v>
      </c>
      <c r="S11" s="88">
        <f>(SUM(T9:X9))</f>
        <v>4.2725230100000005</v>
      </c>
      <c r="T11" s="88">
        <f>(SUM(U9:Y9))</f>
        <v>4.4340469360000005</v>
      </c>
      <c r="U11" s="88">
        <f>V9+X9+Y9+Z9</f>
        <v>4.5699439510000008</v>
      </c>
      <c r="V11" s="88">
        <f>SUM(X9:AA9)</f>
        <v>4.702014934000001</v>
      </c>
      <c r="X11" s="88">
        <f>(SUM(Y9:AC9))</f>
        <v>4.7495919600000001</v>
      </c>
      <c r="Y11" s="88">
        <f>(SUM(Z9:AD9))</f>
        <v>4.9077942132399999</v>
      </c>
      <c r="Z11" s="88">
        <f>AA9+AC9+AD9+AE9</f>
        <v>5.072519119739999</v>
      </c>
      <c r="AA11" s="88">
        <f>SUM(AC9:AF9)</f>
        <v>5.2944243197400001</v>
      </c>
    </row>
    <row r="12" spans="1:32">
      <c r="A12" t="s">
        <v>105</v>
      </c>
      <c r="I12" s="88">
        <f t="shared" si="0"/>
        <v>3.279322021</v>
      </c>
      <c r="J12" s="88">
        <f t="shared" si="0"/>
        <v>3.4640270379999998</v>
      </c>
      <c r="K12" s="88">
        <f t="shared" si="0"/>
        <v>3.6524769900000003</v>
      </c>
      <c r="L12" s="88">
        <f>(SUM(M10:Q10))</f>
        <v>3.8084619749999997</v>
      </c>
      <c r="N12" s="88">
        <f t="shared" si="1"/>
        <v>3.9776359860000001</v>
      </c>
      <c r="O12" s="88">
        <f t="shared" si="1"/>
        <v>4.0468980100000005</v>
      </c>
      <c r="P12" s="88">
        <f t="shared" si="1"/>
        <v>4.0953600210000012</v>
      </c>
      <c r="Q12" s="88">
        <f>(SUM(R10:V10))</f>
        <v>4.1303490350000001</v>
      </c>
      <c r="S12" s="88">
        <f>(SUM(T10:X10))</f>
        <v>4.1560610100000002</v>
      </c>
      <c r="T12" s="88">
        <f>(SUM(U10:Y10))</f>
        <v>4.2516719360000002</v>
      </c>
      <c r="U12" s="88">
        <f>V10+SUM(X10:Z10)</f>
        <v>4.3526769510000003</v>
      </c>
      <c r="V12" s="88">
        <f>SUM(X10:AA10)</f>
        <v>4.4232529340000006</v>
      </c>
      <c r="X12" s="88">
        <f>(SUM(Y10:AC10))</f>
        <v>4.5420669599999997</v>
      </c>
      <c r="Y12" s="88">
        <f>(SUM(Z10:AD10))</f>
        <v>4.7661822132400005</v>
      </c>
      <c r="Z12" s="88">
        <f>AA10+SUM(AC10:AE10)</f>
        <v>5.0110241197400001</v>
      </c>
      <c r="AA12" s="88">
        <f>SUM(AC10:AF10)</f>
        <v>5.2894243197400002</v>
      </c>
    </row>
    <row r="13" spans="1:32" ht="13" thickBot="1">
      <c r="AC13" s="88"/>
    </row>
    <row r="14" spans="1:32" ht="13" thickBot="1">
      <c r="A14" s="52" t="s">
        <v>107</v>
      </c>
      <c r="B14" s="53"/>
      <c r="C14" s="53"/>
      <c r="D14" s="53"/>
      <c r="E14" s="53"/>
      <c r="F14" s="53"/>
      <c r="G14" s="53"/>
      <c r="H14" s="53"/>
      <c r="I14" s="90">
        <f>I11/I4</f>
        <v>1.1942177789512018</v>
      </c>
      <c r="J14" s="90">
        <f>J11/J4</f>
        <v>1.30471828173258</v>
      </c>
      <c r="K14" s="90">
        <f>K11/K4</f>
        <v>1.2431848162014976</v>
      </c>
      <c r="L14" s="90">
        <f>L11/L4</f>
        <v>1.2397337158203123</v>
      </c>
      <c r="M14" s="53"/>
      <c r="N14" s="90">
        <f>N11/N4</f>
        <v>1.3442500797566745</v>
      </c>
      <c r="O14" s="90">
        <f>O11/O4</f>
        <v>1.3008351044680169</v>
      </c>
      <c r="P14" s="90">
        <f>P11/P4</f>
        <v>1.2639148415750918</v>
      </c>
      <c r="Q14" s="90">
        <f>Q11/Q4</f>
        <v>1.2071621957213068</v>
      </c>
      <c r="R14" s="53"/>
      <c r="S14" s="120">
        <f>S11/S4</f>
        <v>1.2270313067202758</v>
      </c>
      <c r="T14" s="90">
        <f>T11/T4</f>
        <v>1.2585997547544707</v>
      </c>
      <c r="U14" s="91">
        <f>U11/U4</f>
        <v>1.1928853957191337</v>
      </c>
      <c r="V14" s="78">
        <f>SUM(X9:AA9)/V4</f>
        <v>1.1855811734745338</v>
      </c>
      <c r="X14" s="78">
        <f>X11/X4</f>
        <v>1.2295086616619209</v>
      </c>
      <c r="Y14" s="78">
        <f>Y11/Y4</f>
        <v>1.281408410767624</v>
      </c>
      <c r="Z14" s="78">
        <f>Z11/Z4</f>
        <v>1.1355538660711886</v>
      </c>
      <c r="AA14" s="78">
        <f>SUM(AC9:AF9)/AA4</f>
        <v>1.1405481085178801</v>
      </c>
    </row>
    <row r="15" spans="1:32">
      <c r="I15" s="78">
        <f>I12/I4</f>
        <v>1.1942177789512018</v>
      </c>
      <c r="J15" s="78">
        <f>J12/J4</f>
        <v>1.30471828173258</v>
      </c>
      <c r="K15" s="78">
        <f>K12/K4</f>
        <v>1.2431848162014976</v>
      </c>
      <c r="L15" s="78">
        <f>L12/L4</f>
        <v>1.2397337158203123</v>
      </c>
      <c r="N15" s="78">
        <f>N12/N4</f>
        <v>1.3442500797566745</v>
      </c>
      <c r="O15" s="78">
        <f>O12/O4</f>
        <v>1.3008351044680169</v>
      </c>
      <c r="P15" s="78">
        <f>P12/P4</f>
        <v>1.2501098965201469</v>
      </c>
      <c r="Q15" s="78">
        <f>Q12/Q4</f>
        <v>1.1940876076900839</v>
      </c>
      <c r="S15" s="78">
        <f>S12/S4</f>
        <v>1.1935844371051121</v>
      </c>
      <c r="T15" s="78">
        <f>T12/T4</f>
        <v>1.2068327947771786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30B4-D4DD-4F92-9BFA-CC9D1177BC48}">
  <dimension ref="A45:B46"/>
  <sheetViews>
    <sheetView workbookViewId="0">
      <selection activeCell="H49" sqref="H49"/>
    </sheetView>
  </sheetViews>
  <sheetFormatPr defaultRowHeight="12.5"/>
  <sheetData>
    <row r="45" spans="1:2">
      <c r="A45" t="s">
        <v>122</v>
      </c>
      <c r="B45" s="94" t="e">
        <f>AVERAGE(#REF!)</f>
        <v>#REF!</v>
      </c>
    </row>
    <row r="46" spans="1:2">
      <c r="A46" t="s">
        <v>119</v>
      </c>
      <c r="B46" s="94" t="e">
        <f>(#REF!/#REF!)^(1/19)-1</f>
        <v>#REF!</v>
      </c>
    </row>
  </sheetData>
  <phoneticPr fontId="3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FDSCHART.FDSChartCtrl.1" shapeId="1026" r:id="rId4">
          <objectPr defaultSize="0" r:id="rId5">
            <anchor moveWithCells="1">
              <from>
                <xdr:col>0</xdr:col>
                <xdr:colOff>0</xdr:colOff>
                <xdr:row>17</xdr:row>
                <xdr:rowOff>19050</xdr:rowOff>
              </from>
              <to>
                <xdr:col>14</xdr:col>
                <xdr:colOff>304800</xdr:colOff>
                <xdr:row>43</xdr:row>
                <xdr:rowOff>6350</xdr:rowOff>
              </to>
            </anchor>
          </objectPr>
        </oleObject>
      </mc:Choice>
      <mc:Fallback>
        <oleObject progId="FDSCHART.FDSChartCtrl.1" shapeId="1026" r:id="rId4"/>
      </mc:Fallback>
    </mc:AlternateContent>
    <mc:AlternateContent xmlns:mc="http://schemas.openxmlformats.org/markup-compatibility/2006">
      <mc:Choice Requires="x14">
        <oleObject progId="FDSCHART.FDSChartCtrl.1" shapeId="1029" r:id="rId6">
          <objectPr defaultSize="0" autoPict="0" r:id="rId7">
            <anchor moveWithCells="1">
              <from>
                <xdr:col>0</xdr:col>
                <xdr:colOff>0</xdr:colOff>
                <xdr:row>0</xdr:row>
                <xdr:rowOff>25400</xdr:rowOff>
              </from>
              <to>
                <xdr:col>14</xdr:col>
                <xdr:colOff>317500</xdr:colOff>
                <xdr:row>19</xdr:row>
                <xdr:rowOff>69850</xdr:rowOff>
              </to>
            </anchor>
          </objectPr>
        </oleObject>
      </mc:Choice>
      <mc:Fallback>
        <oleObject progId="FDSCHART.FDSChartCtrl.1" shapeId="1029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dsFormulaCache xmlns="urn:fdsformulacache" version="2" timestamp="1730719385"><![CDATA[{"DY-US^FF_COM_SHS_OUT_EPS_DIL(ANN_R,0)":29.698926,"DY-US^FREF_MARKET_VALUE_COMPANY(0,,,,,0,,\"LEGACY\")":5099.04578978228,"DY-US^FF_DEBT(ANN_R,0)":885.04,"DY-US^FF_CASH_ST(ANN_R,0)":102.458,"DY-US^FE_ESTIMATE_DATE(DATE,,ANN_ROLL,+1,'YYYYMMDD',NOW,,,'')":"20241104","DY-US^FF_NET_DEBT(ANN_R,0)":782.582}]]></FdsFormulaCache>
</file>

<file path=customXml/itemProps1.xml><?xml version="1.0" encoding="utf-8"?>
<ds:datastoreItem xmlns:ds="http://schemas.openxmlformats.org/officeDocument/2006/customXml" ds:itemID="{D53E2505-37FE-446C-9C43-50AE5353CCA7}">
  <ds:schemaRefs>
    <ds:schemaRef ds:uri="urn:fdsformula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Showcase</vt:lpstr>
      <vt:lpstr>DY-US</vt:lpstr>
      <vt:lpstr>Backlog</vt:lpstr>
      <vt:lpstr>PE Multiples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FactSet Research Systems</dc:creator>
  <cp:keywords/>
  <dc:description/>
  <cp:lastModifiedBy>瑞泽 夏</cp:lastModifiedBy>
  <dcterms:created xsi:type="dcterms:W3CDTF">2024-10-16T03:26:09Z</dcterms:created>
  <dcterms:modified xsi:type="dcterms:W3CDTF">2025-03-07T03:00:41Z</dcterms:modified>
  <cp:category/>
</cp:coreProperties>
</file>